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_asp" sheetId="1" state="visible" r:id="rId2"/>
    <sheet name="hierarchy" sheetId="2" state="visible" r:id="rId3"/>
    <sheet name="for_scatterplots" sheetId="3" state="visible" r:id="rId4"/>
  </sheets>
  <definedNames>
    <definedName function="false" hidden="false" localSheetId="0" name="solver_adj" vbProcedure="false">s_asp!$E$2:$O$2</definedName>
    <definedName function="false" hidden="false" localSheetId="0" name="solver_cvg" vbProcedure="false">0.0001</definedName>
    <definedName function="false" hidden="false" localSheetId="0" name="solver_drv" vbProcedure="false">1</definedName>
    <definedName function="false" hidden="false" localSheetId="0" name="solver_eng" vbProcedure="false">1</definedName>
    <definedName function="false" hidden="false" localSheetId="0" name="solver_est" vbProcedure="false">1</definedName>
    <definedName function="false" hidden="false" localSheetId="0" name="solver_itr" vbProcedure="false">2147483647</definedName>
    <definedName function="false" hidden="false" localSheetId="0" name="solver_lin" vbProcedure="false">2</definedName>
    <definedName function="false" hidden="false" localSheetId="0" name="solver_mip" vbProcedure="false">2147483647</definedName>
    <definedName function="false" hidden="false" localSheetId="0" name="solver_mni" vbProcedure="false">30</definedName>
    <definedName function="false" hidden="false" localSheetId="0" name="solver_mrt" vbProcedure="false">0.075</definedName>
    <definedName function="false" hidden="false" localSheetId="0" name="solver_msl" vbProcedure="false">2</definedName>
    <definedName function="false" hidden="false" localSheetId="0" name="solver_neg" vbProcedure="false">1</definedName>
    <definedName function="false" hidden="false" localSheetId="0" name="solver_nod" vbProcedure="false">2147483647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s_asp!$U$2</definedName>
    <definedName function="false" hidden="false" localSheetId="0" name="solver_pre" vbProcedure="false">0.000001</definedName>
    <definedName function="false" hidden="false" localSheetId="0" name="solver_rbv" vbProcedure="false">1</definedName>
    <definedName function="false" hidden="false" localSheetId="0" name="solver_rlx" vbProcedure="false">2</definedName>
    <definedName function="false" hidden="false" localSheetId="0" name="solver_rsd" vbProcedure="false">0</definedName>
    <definedName function="false" hidden="false" localSheetId="0" name="solver_scl" vbProcedure="false">1</definedName>
    <definedName function="false" hidden="false" localSheetId="0" name="solver_sho" vbProcedure="false">2</definedName>
    <definedName function="false" hidden="false" localSheetId="0" name="solver_ssz" vbProcedure="false">100</definedName>
    <definedName function="false" hidden="false" localSheetId="0" name="solver_tim" vbProcedure="false">2147483647</definedName>
    <definedName function="false" hidden="false" localSheetId="0" name="solver_tol" vbProcedure="false">0.01</definedName>
    <definedName function="false" hidden="false" localSheetId="0" name="solver_typ" vbProcedure="false">1</definedName>
    <definedName function="false" hidden="false" localSheetId="0" name="solver_val" vbProcedure="false">0</definedName>
    <definedName function="false" hidden="false" localSheetId="0" name="solver_ver" vbProcedure="false">2</definedName>
    <definedName function="false" hidden="false" localSheetId="1" name="solver_adj" vbProcedure="false">#REF!</definedName>
    <definedName function="false" hidden="false" localSheetId="1" name="solver_cvg" vbProcedure="false">0.0001</definedName>
    <definedName function="false" hidden="false" localSheetId="1" name="solver_drv" vbProcedure="false">1</definedName>
    <definedName function="false" hidden="false" localSheetId="1" name="solver_eng" vbProcedure="false">1</definedName>
    <definedName function="false" hidden="false" localSheetId="1" name="solver_est" vbProcedure="false">1</definedName>
    <definedName function="false" hidden="false" localSheetId="1" name="solver_itr" vbProcedure="false">2147483647</definedName>
    <definedName function="false" hidden="false" localSheetId="1" name="solver_lin" vbProcedure="false">2</definedName>
    <definedName function="false" hidden="false" localSheetId="1" name="solver_mip" vbProcedure="false">2147483647</definedName>
    <definedName function="false" hidden="false" localSheetId="1" name="solver_mni" vbProcedure="false">30</definedName>
    <definedName function="false" hidden="false" localSheetId="1" name="solver_mrt" vbProcedure="false">0.075</definedName>
    <definedName function="false" hidden="false" localSheetId="1" name="solver_msl" vbProcedure="false">2</definedName>
    <definedName function="false" hidden="false" localSheetId="1" name="solver_neg" vbProcedure="false">1</definedName>
    <definedName function="false" hidden="false" localSheetId="1" name="solver_nod" vbProcedure="false">2147483647</definedName>
    <definedName function="false" hidden="false" localSheetId="1" name="solver_num" vbProcedure="false">0</definedName>
    <definedName function="false" hidden="false" localSheetId="1" name="solver_nwt" vbProcedure="false">1</definedName>
    <definedName function="false" hidden="false" localSheetId="1" name="solver_opt" vbProcedure="false">#REF!</definedName>
    <definedName function="false" hidden="false" localSheetId="1" name="solver_pre" vbProcedure="false">0.000001</definedName>
    <definedName function="false" hidden="false" localSheetId="1" name="solver_rbv" vbProcedure="false">1</definedName>
    <definedName function="false" hidden="false" localSheetId="1" name="solver_rlx" vbProcedure="false">2</definedName>
    <definedName function="false" hidden="false" localSheetId="1" name="solver_rsd" vbProcedure="false">0</definedName>
    <definedName function="false" hidden="false" localSheetId="1" name="solver_scl" vbProcedure="false">1</definedName>
    <definedName function="false" hidden="false" localSheetId="1" name="solver_sho" vbProcedure="false">2</definedName>
    <definedName function="false" hidden="false" localSheetId="1" name="solver_ssz" vbProcedure="false">100</definedName>
    <definedName function="false" hidden="false" localSheetId="1" name="solver_tim" vbProcedure="false">2147483647</definedName>
    <definedName function="false" hidden="false" localSheetId="1" name="solver_tol" vbProcedure="false">0.01</definedName>
    <definedName function="false" hidden="false" localSheetId="1" name="solver_typ" vbProcedure="false">1</definedName>
    <definedName function="false" hidden="false" localSheetId="1" name="solver_val" vbProcedure="false">0</definedName>
    <definedName function="false" hidden="false" localSheetId="1" name="solver_ver" vbProcedure="false">2</definedName>
    <definedName function="false" hidden="false" localSheetId="2" name="solver_adj" vbProcedure="false">#REF!</definedName>
    <definedName function="false" hidden="false" localSheetId="2" name="solver_cvg" vbProcedure="false">0.0001</definedName>
    <definedName function="false" hidden="false" localSheetId="2" name="solver_drv" vbProcedure="false">1</definedName>
    <definedName function="false" hidden="false" localSheetId="2" name="solver_eng" vbProcedure="false">1</definedName>
    <definedName function="false" hidden="false" localSheetId="2" name="solver_est" vbProcedure="false">1</definedName>
    <definedName function="false" hidden="false" localSheetId="2" name="solver_itr" vbProcedure="false">2147483647</definedName>
    <definedName function="false" hidden="false" localSheetId="2" name="solver_lin" vbProcedure="false">2</definedName>
    <definedName function="false" hidden="false" localSheetId="2" name="solver_mip" vbProcedure="false">2147483647</definedName>
    <definedName function="false" hidden="false" localSheetId="2" name="solver_mni" vbProcedure="false">30</definedName>
    <definedName function="false" hidden="false" localSheetId="2" name="solver_mrt" vbProcedure="false">0.075</definedName>
    <definedName function="false" hidden="false" localSheetId="2" name="solver_msl" vbProcedure="false">2</definedName>
    <definedName function="false" hidden="false" localSheetId="2" name="solver_neg" vbProcedure="false">1</definedName>
    <definedName function="false" hidden="false" localSheetId="2" name="solver_nod" vbProcedure="false">2147483647</definedName>
    <definedName function="false" hidden="false" localSheetId="2" name="solver_num" vbProcedure="false">0</definedName>
    <definedName function="false" hidden="false" localSheetId="2" name="solver_nwt" vbProcedure="false">1</definedName>
    <definedName function="false" hidden="false" localSheetId="2" name="solver_opt" vbProcedure="false">#REF!</definedName>
    <definedName function="false" hidden="false" localSheetId="2" name="solver_pre" vbProcedure="false">0.000001</definedName>
    <definedName function="false" hidden="false" localSheetId="2" name="solver_rbv" vbProcedure="false">1</definedName>
    <definedName function="false" hidden="false" localSheetId="2" name="solver_rlx" vbProcedure="false">2</definedName>
    <definedName function="false" hidden="false" localSheetId="2" name="solver_rsd" vbProcedure="false">0</definedName>
    <definedName function="false" hidden="false" localSheetId="2" name="solver_scl" vbProcedure="false">1</definedName>
    <definedName function="false" hidden="false" localSheetId="2" name="solver_sho" vbProcedure="false">2</definedName>
    <definedName function="false" hidden="false" localSheetId="2" name="solver_ssz" vbProcedure="false">100</definedName>
    <definedName function="false" hidden="false" localSheetId="2" name="solver_tim" vbProcedure="false">2147483647</definedName>
    <definedName function="false" hidden="false" localSheetId="2" name="solver_tol" vbProcedure="false">0.01</definedName>
    <definedName function="false" hidden="false" localSheetId="2" name="solver_typ" vbProcedure="false">1</definedName>
    <definedName function="false" hidden="false" localSheetId="2" name="solver_val" vbProcedure="false">0</definedName>
    <definedName function="false" hidden="false" localSheetId="2" name="solver_ver" vbProcedure="false">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<sst xmlns="http://schemas.openxmlformats.org/spreadsheetml/2006/main" count="172" uniqueCount="37">
  <si>
    <t xml:space="preserve">Category</t>
  </si>
  <si>
    <t xml:space="preserve">Context</t>
  </si>
  <si>
    <t xml:space="preserve">output</t>
  </si>
  <si>
    <t xml:space="preserve">count</t>
  </si>
  <si>
    <t xml:space="preserve">SLenite</t>
  </si>
  <si>
    <t xml:space="preserve">Id[strid]Vb</t>
  </si>
  <si>
    <t xml:space="preserve">Id[strid]Det</t>
  </si>
  <si>
    <t xml:space="preserve">Id[strid]Adj</t>
  </si>
  <si>
    <t xml:space="preserve">Id[strid]N</t>
  </si>
  <si>
    <t xml:space="preserve">Onset</t>
  </si>
  <si>
    <t xml:space="preserve">NoCoda</t>
  </si>
  <si>
    <t xml:space="preserve">Max-Vb</t>
  </si>
  <si>
    <t xml:space="preserve">Max-Det</t>
  </si>
  <si>
    <t xml:space="preserve">Max-Adj</t>
  </si>
  <si>
    <t xml:space="preserve">Max-N</t>
  </si>
  <si>
    <t xml:space="preserve">Harmony</t>
  </si>
  <si>
    <t xml:space="preserve">eH</t>
  </si>
  <si>
    <t xml:space="preserve">Z</t>
  </si>
  <si>
    <t xml:space="preserve">p</t>
  </si>
  <si>
    <t xml:space="preserve">ln p</t>
  </si>
  <si>
    <t xml:space="preserve">Log likelihood</t>
  </si>
  <si>
    <t xml:space="preserve">verb</t>
  </si>
  <si>
    <t xml:space="preserve">before cons</t>
  </si>
  <si>
    <t xml:space="preserve">s</t>
  </si>
  <si>
    <t xml:space="preserve">h</t>
  </si>
  <si>
    <t xml:space="preserve">before vowel</t>
  </si>
  <si>
    <t xml:space="preserve">determiner</t>
  </si>
  <si>
    <t xml:space="preserve">adjective</t>
  </si>
  <si>
    <t xml:space="preserve">noun</t>
  </si>
  <si>
    <t xml:space="preserve">Constraint</t>
  </si>
  <si>
    <t xml:space="preserve">Weight</t>
  </si>
  <si>
    <t xml:space="preserve">total</t>
  </si>
  <si>
    <t xml:space="preserve">observed_prob</t>
  </si>
  <si>
    <t xml:space="preserve">predicted_prob</t>
  </si>
  <si>
    <t xml:space="preserve">predicted_count</t>
  </si>
  <si>
    <t xml:space="preserve">O/E_prob</t>
  </si>
  <si>
    <t xml:space="preserve">O/E_count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</si>
</sst>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0.00"/>
    <numFmt numFmtId="167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0066FF"/>
      <name val="Calibri"/>
      <family val="2"/>
      <charset val="1"/>
    </font>
    <font>
      <sz val="10"/>
      <name val="Arial"/>
      <family val="2"/>
    </font>
    <font>
      <b val="true"/>
      <sz val="11"/>
      <color rgb="FF000000"/>
      <name val="Calibri"/>
      <family val="2"/>
      <charset val="1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DB9CA"/>
        <bgColor rgb="FFB3B3B3"/>
      </patternFill>
    </fill>
    <fill>
      <patternFill patternType="solid">
        <fgColor rgb="FFE6E6FF"/>
        <bgColor rgb="FFDEE6EF"/>
      </patternFill>
    </fill>
    <fill>
      <patternFill patternType="solid">
        <fgColor rgb="FFE8F2A1"/>
        <bgColor rgb="FFF6F9D4"/>
      </patternFill>
    </fill>
    <fill>
      <patternFill patternType="solid">
        <fgColor rgb="FFB4C7DC"/>
        <bgColor rgb="FFADB9CA"/>
      </patternFill>
    </fill>
    <fill>
      <patternFill patternType="solid">
        <fgColor rgb="FF004586"/>
        <bgColor rgb="FF333399"/>
      </patternFill>
    </fill>
    <fill>
      <patternFill patternType="solid">
        <fgColor rgb="FFFF420E"/>
        <bgColor rgb="FF993300"/>
      </patternFill>
    </fill>
    <fill>
      <patternFill patternType="solid">
        <fgColor rgb="FFF6F9D4"/>
        <bgColor rgb="FFE8F2A1"/>
      </patternFill>
    </fill>
    <fill>
      <patternFill patternType="solid">
        <fgColor rgb="FFDEE6EF"/>
        <bgColor rgb="FFE6E6FF"/>
      </patternFill>
    </fill>
    <fill>
      <patternFill patternType="solid">
        <fgColor rgb="FFFFD320"/>
        <bgColor rgb="FFFFFF00"/>
      </patternFill>
    </fill>
    <fill>
      <patternFill patternType="solid">
        <fgColor rgb="FF579D1C"/>
        <bgColor rgb="FF808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Calibri"/>
        <charset val="1"/>
        <family val="0"/>
        <color rgb="FFCC0000"/>
        <sz val="11"/>
      </font>
      <fill>
        <patternFill>
          <bgColor rgb="FFFFCCCC"/>
        </patternFill>
      </fill>
    </dxf>
    <dxf>
      <font>
        <name val="Calibri"/>
        <charset val="1"/>
        <family val="0"/>
        <color rgb="FF006600"/>
        <sz val="11"/>
      </font>
      <fill>
        <patternFill>
          <bgColor rgb="FFCCFFCC"/>
        </patternFill>
      </fill>
    </dxf>
  </dxfs>
  <colors>
    <indexedColors>
      <rgbColor rgb="FF000000"/>
      <rgbColor rgb="FFE6E6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6F9D4"/>
      <rgbColor rgb="FFDEE6EF"/>
      <rgbColor rgb="FF660066"/>
      <rgbColor rgb="FFFF8080"/>
      <rgbColor rgb="FF0066FF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ADB9CA"/>
      <rgbColor rgb="FFFF99CC"/>
      <rgbColor rgb="FFCC99FF"/>
      <rgbColor rgb="FFFFCCCC"/>
      <rgbColor rgb="FF3366FF"/>
      <rgbColor rgb="FF33CCCC"/>
      <rgbColor rgb="FF99CC00"/>
      <rgbColor rgb="FFFFD320"/>
      <rgbColor rgb="FFFF9900"/>
      <rgbColor rgb="FFFF420E"/>
      <rgbColor rgb="FF666699"/>
      <rgbColor rgb="FFB3B3B3"/>
      <rgbColor rgb="FF00458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hierarchy!$B$1</c:f>
              <c:strCache>
                <c:ptCount val="1"/>
                <c:pt idx="0">
                  <c:v>Weight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Pt>
            <c:idx val="2"/>
            <c:invertIfNegative val="0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4"/>
            <c:invertIfNegative val="0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7"/>
            <c:invertIfNegative val="0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8"/>
            <c:invertIfNegative val="0"/>
            <c:spPr>
              <a:solidFill>
                <a:srgbClr val="ff420e"/>
              </a:solidFill>
              <a:ln w="0">
                <a:noFill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hierarchy!$A$2:$A$12</c:f>
              <c:strCache>
                <c:ptCount val="11"/>
                <c:pt idx="0">
                  <c:v>Max-Vb</c:v>
                </c:pt>
                <c:pt idx="1">
                  <c:v>Max-Det</c:v>
                </c:pt>
                <c:pt idx="2">
                  <c:v>SLenite</c:v>
                </c:pt>
                <c:pt idx="3">
                  <c:v>Max-Adj</c:v>
                </c:pt>
                <c:pt idx="4">
                  <c:v>Id[strid]Vb</c:v>
                </c:pt>
                <c:pt idx="5">
                  <c:v>Max-N</c:v>
                </c:pt>
                <c:pt idx="6">
                  <c:v>Id[strid]Det</c:v>
                </c:pt>
                <c:pt idx="7">
                  <c:v>Id[strid]N</c:v>
                </c:pt>
                <c:pt idx="8">
                  <c:v>Onset</c:v>
                </c:pt>
                <c:pt idx="9">
                  <c:v>NoCoda</c:v>
                </c:pt>
                <c:pt idx="10">
                  <c:v>Id[strid]Adj</c:v>
                </c:pt>
              </c:strCache>
            </c:strRef>
          </c:cat>
          <c:val>
            <c:numRef>
              <c:f>hierarchy!$B$2:$B$12</c:f>
              <c:numCache>
                <c:formatCode>General</c:formatCode>
                <c:ptCount val="11"/>
                <c:pt idx="0">
                  <c:v>2.26969104516171</c:v>
                </c:pt>
                <c:pt idx="1">
                  <c:v>1.89332771191545</c:v>
                </c:pt>
                <c:pt idx="2">
                  <c:v>1.76285841934838</c:v>
                </c:pt>
                <c:pt idx="3">
                  <c:v>1.74189672833519</c:v>
                </c:pt>
                <c:pt idx="4">
                  <c:v>1.27264872717893</c:v>
                </c:pt>
                <c:pt idx="5">
                  <c:v>1.02665127250568</c:v>
                </c:pt>
                <c:pt idx="6">
                  <c:v>0.870603261852322</c:v>
                </c:pt>
                <c:pt idx="7">
                  <c:v>0.791000437424954</c:v>
                </c:pt>
                <c:pt idx="8">
                  <c:v>0.564251505530108</c:v>
                </c:pt>
                <c:pt idx="9">
                  <c:v>0.00157091086133558</c:v>
                </c:pt>
                <c:pt idx="10">
                  <c:v>0</c:v>
                </c:pt>
              </c:numCache>
            </c:numRef>
          </c:val>
        </c:ser>
        <c:gapWidth val="100"/>
        <c:overlap val="0"/>
        <c:axId val="44852498"/>
        <c:axId val="93954252"/>
      </c:barChart>
      <c:catAx>
        <c:axId val="448524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3954252"/>
        <c:crosses val="autoZero"/>
        <c:auto val="1"/>
        <c:lblAlgn val="ctr"/>
        <c:lblOffset val="100"/>
        <c:noMultiLvlLbl val="0"/>
      </c:catAx>
      <c:valAx>
        <c:axId val="9395425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485249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300" spc="-1" strike="noStrike">
                <a:solidFill>
                  <a:srgbClr val="000000"/>
                </a:solidFill>
                <a:latin typeface="Arial"/>
              </a:defRPr>
            </a:pPr>
            <a:r>
              <a:rPr b="0" lang="en-US" sz="1300" spc="-1" strike="noStrike">
                <a:solidFill>
                  <a:srgbClr val="000000"/>
                </a:solidFill>
                <a:latin typeface="Arial"/>
              </a:rPr>
              <a:t>Observed vs. predicted probability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for_scatterplots!$G$2:$G$2</c:f>
              <c:strCache>
                <c:ptCount val="1"/>
                <c:pt idx="0">
                  <c:v>predicted_prob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circle"/>
            <c:size val="6"/>
            <c:spPr>
              <a:solidFill>
                <a:srgbClr val="004586"/>
              </a:solidFill>
            </c:spPr>
          </c:marker>
          <c:dPt>
            <c:idx val="0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2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3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4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5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6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7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8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9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0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1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2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3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4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5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6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7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8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9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20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21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22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23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1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2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3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4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5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6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7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8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9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1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2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3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for_scatterplots!$F$3:$F$26</c:f>
              <c:numCache>
                <c:formatCode>General</c:formatCode>
                <c:ptCount val="24"/>
                <c:pt idx="0">
                  <c:v>0.255555555555556</c:v>
                </c:pt>
                <c:pt idx="1">
                  <c:v>0.5</c:v>
                </c:pt>
                <c:pt idx="2">
                  <c:v>0.244444444444444</c:v>
                </c:pt>
                <c:pt idx="3">
                  <c:v>0.337662337662338</c:v>
                </c:pt>
                <c:pt idx="4">
                  <c:v>0.454545454545455</c:v>
                </c:pt>
                <c:pt idx="5">
                  <c:v>0.207792207792208</c:v>
                </c:pt>
                <c:pt idx="6">
                  <c:v>0.0534290271132376</c:v>
                </c:pt>
                <c:pt idx="7">
                  <c:v>0.534290271132376</c:v>
                </c:pt>
                <c:pt idx="8">
                  <c:v>0.412280701754386</c:v>
                </c:pt>
                <c:pt idx="9">
                  <c:v>0.568539325842697</c:v>
                </c:pt>
                <c:pt idx="10">
                  <c:v>0.249438202247191</c:v>
                </c:pt>
                <c:pt idx="11">
                  <c:v>0.182022471910112</c:v>
                </c:pt>
                <c:pt idx="12">
                  <c:v>0.0257510729613734</c:v>
                </c:pt>
                <c:pt idx="13">
                  <c:v>0.527896995708155</c:v>
                </c:pt>
                <c:pt idx="14">
                  <c:v>0.446351931330472</c:v>
                </c:pt>
                <c:pt idx="15">
                  <c:v>0.324074074074074</c:v>
                </c:pt>
                <c:pt idx="16">
                  <c:v>0.259259259259259</c:v>
                </c:pt>
                <c:pt idx="17">
                  <c:v>0.416666666666667</c:v>
                </c:pt>
                <c:pt idx="18">
                  <c:v>0.0631412786108919</c:v>
                </c:pt>
                <c:pt idx="19">
                  <c:v>0.352801894238358</c:v>
                </c:pt>
                <c:pt idx="20">
                  <c:v>0.58405682715075</c:v>
                </c:pt>
                <c:pt idx="21">
                  <c:v>0.233382570162482</c:v>
                </c:pt>
                <c:pt idx="22">
                  <c:v>0.268833087149188</c:v>
                </c:pt>
                <c:pt idx="23">
                  <c:v>0.497784342688331</c:v>
                </c:pt>
              </c:numCache>
            </c:numRef>
          </c:xVal>
          <c:yVal>
            <c:numRef>
              <c:f>for_scatterplots!$G$3:$G$26</c:f>
              <c:numCache>
                <c:formatCode>General</c:formatCode>
                <c:ptCount val="24"/>
                <c:pt idx="0">
                  <c:v>0.276417249584017</c:v>
                </c:pt>
                <c:pt idx="1">
                  <c:v>0.4512949830743</c:v>
                </c:pt>
                <c:pt idx="2">
                  <c:v>0.272287767341683</c:v>
                </c:pt>
                <c:pt idx="3">
                  <c:v>0.313276580996142</c:v>
                </c:pt>
                <c:pt idx="4">
                  <c:v>0.51147368527468</c:v>
                </c:pt>
                <c:pt idx="5">
                  <c:v>0.175249733729179</c:v>
                </c:pt>
                <c:pt idx="6">
                  <c:v>0.179015981391594</c:v>
                </c:pt>
                <c:pt idx="7">
                  <c:v>0.436911318002364</c:v>
                </c:pt>
                <c:pt idx="8">
                  <c:v>0.384072700606042</c:v>
                </c:pt>
                <c:pt idx="9">
                  <c:v>0.21463730352947</c:v>
                </c:pt>
                <c:pt idx="10">
                  <c:v>0.523849694583402</c:v>
                </c:pt>
                <c:pt idx="11">
                  <c:v>0.261513001887128</c:v>
                </c:pt>
                <c:pt idx="12">
                  <c:v>0.0781800542019289</c:v>
                </c:pt>
                <c:pt idx="13">
                  <c:v>0.455717442132685</c:v>
                </c:pt>
                <c:pt idx="14">
                  <c:v>0.466102503665386</c:v>
                </c:pt>
                <c:pt idx="15">
                  <c:v>0.0978971460203666</c:v>
                </c:pt>
                <c:pt idx="16">
                  <c:v>0.570649859889592</c:v>
                </c:pt>
                <c:pt idx="17">
                  <c:v>0.331452994090041</c:v>
                </c:pt>
                <c:pt idx="18">
                  <c:v>0.109053635080876</c:v>
                </c:pt>
                <c:pt idx="19">
                  <c:v>0.28821242875611</c:v>
                </c:pt>
                <c:pt idx="20">
                  <c:v>0.602733936163014</c:v>
                </c:pt>
                <c:pt idx="21">
                  <c:v>0.147458572518082</c:v>
                </c:pt>
                <c:pt idx="22">
                  <c:v>0.38971092797436</c:v>
                </c:pt>
                <c:pt idx="23">
                  <c:v>0.462830499507557</c:v>
                </c:pt>
              </c:numCache>
            </c:numRef>
          </c:yVal>
          <c:smooth val="0"/>
        </c:ser>
        <c:axId val="78313199"/>
        <c:axId val="23392235"/>
      </c:scatterChart>
      <c:valAx>
        <c:axId val="783131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en-US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en-US" sz="900" spc="-1" strike="noStrike">
                    <a:solidFill>
                      <a:srgbClr val="000000"/>
                    </a:solidFill>
                    <a:latin typeface="Arial"/>
                  </a:rPr>
                  <a:t>Observed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3392235"/>
        <c:crosses val="autoZero"/>
        <c:crossBetween val="midCat"/>
      </c:valAx>
      <c:valAx>
        <c:axId val="2339223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en-US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en-US" sz="900" spc="-1" strike="noStrike">
                    <a:solidFill>
                      <a:srgbClr val="000000"/>
                    </a:solidFill>
                    <a:latin typeface="Arial"/>
                  </a:rPr>
                  <a:t>Predicted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7831319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300" spc="-1" strike="noStrike">
                <a:solidFill>
                  <a:srgbClr val="000000"/>
                </a:solidFill>
                <a:latin typeface="Arial"/>
              </a:defRPr>
            </a:pPr>
            <a:r>
              <a:rPr b="0" lang="en-US" sz="1300" spc="-1" strike="noStrike">
                <a:solidFill>
                  <a:srgbClr val="000000"/>
                </a:solidFill>
                <a:latin typeface="Arial"/>
              </a:rPr>
              <a:t>Observed vs. predicted counts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for_scatterplots!$H$2:$H$2</c:f>
              <c:strCache>
                <c:ptCount val="1"/>
                <c:pt idx="0">
                  <c:v>predicted_count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circle"/>
            <c:size val="6"/>
            <c:spPr>
              <a:solidFill>
                <a:srgbClr val="004586"/>
              </a:solidFill>
            </c:spPr>
          </c:marker>
          <c:dPt>
            <c:idx val="6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7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8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9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0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1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2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3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4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5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6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7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8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19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20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21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22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Pt>
            <c:idx val="23"/>
            <c:marker>
              <c:symbol val="circle"/>
              <c:size val="6"/>
              <c:spPr>
                <a:solidFill>
                  <a:srgbClr val="004586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1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2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3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4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5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6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7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8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9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1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2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3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for_scatterplots!$D$3:$D$26</c:f>
              <c:numCache>
                <c:formatCode>General</c:formatCode>
                <c:ptCount val="24"/>
                <c:pt idx="0">
                  <c:v>23</c:v>
                </c:pt>
                <c:pt idx="1">
                  <c:v>45</c:v>
                </c:pt>
                <c:pt idx="2">
                  <c:v>22</c:v>
                </c:pt>
                <c:pt idx="3">
                  <c:v>26</c:v>
                </c:pt>
                <c:pt idx="4">
                  <c:v>35</c:v>
                </c:pt>
                <c:pt idx="5">
                  <c:v>16</c:v>
                </c:pt>
                <c:pt idx="6">
                  <c:v>67</c:v>
                </c:pt>
                <c:pt idx="7">
                  <c:v>670</c:v>
                </c:pt>
                <c:pt idx="8">
                  <c:v>517</c:v>
                </c:pt>
                <c:pt idx="9">
                  <c:v>253</c:v>
                </c:pt>
                <c:pt idx="10">
                  <c:v>111</c:v>
                </c:pt>
                <c:pt idx="11">
                  <c:v>81</c:v>
                </c:pt>
                <c:pt idx="12">
                  <c:v>12</c:v>
                </c:pt>
                <c:pt idx="13">
                  <c:v>246</c:v>
                </c:pt>
                <c:pt idx="14">
                  <c:v>208</c:v>
                </c:pt>
                <c:pt idx="15">
                  <c:v>35</c:v>
                </c:pt>
                <c:pt idx="16">
                  <c:v>28</c:v>
                </c:pt>
                <c:pt idx="17">
                  <c:v>45</c:v>
                </c:pt>
                <c:pt idx="18">
                  <c:v>80</c:v>
                </c:pt>
                <c:pt idx="19">
                  <c:v>447</c:v>
                </c:pt>
                <c:pt idx="20">
                  <c:v>740</c:v>
                </c:pt>
                <c:pt idx="21">
                  <c:v>158</c:v>
                </c:pt>
                <c:pt idx="22">
                  <c:v>182</c:v>
                </c:pt>
                <c:pt idx="23">
                  <c:v>337</c:v>
                </c:pt>
              </c:numCache>
            </c:numRef>
          </c:xVal>
          <c:yVal>
            <c:numRef>
              <c:f>for_scatterplots!$H$3:$H$26</c:f>
              <c:numCache>
                <c:formatCode>General</c:formatCode>
                <c:ptCount val="24"/>
                <c:pt idx="0">
                  <c:v>25</c:v>
                </c:pt>
                <c:pt idx="1">
                  <c:v>41</c:v>
                </c:pt>
                <c:pt idx="2">
                  <c:v>25</c:v>
                </c:pt>
                <c:pt idx="3">
                  <c:v>24</c:v>
                </c:pt>
                <c:pt idx="4">
                  <c:v>39</c:v>
                </c:pt>
                <c:pt idx="5">
                  <c:v>13</c:v>
                </c:pt>
                <c:pt idx="6">
                  <c:v>224</c:v>
                </c:pt>
                <c:pt idx="7">
                  <c:v>548</c:v>
                </c:pt>
                <c:pt idx="8">
                  <c:v>482</c:v>
                </c:pt>
                <c:pt idx="9">
                  <c:v>96</c:v>
                </c:pt>
                <c:pt idx="10">
                  <c:v>233</c:v>
                </c:pt>
                <c:pt idx="11">
                  <c:v>116</c:v>
                </c:pt>
                <c:pt idx="12">
                  <c:v>36</c:v>
                </c:pt>
                <c:pt idx="13">
                  <c:v>212</c:v>
                </c:pt>
                <c:pt idx="14">
                  <c:v>217</c:v>
                </c:pt>
                <c:pt idx="15">
                  <c:v>11</c:v>
                </c:pt>
                <c:pt idx="16">
                  <c:v>62</c:v>
                </c:pt>
                <c:pt idx="17">
                  <c:v>36</c:v>
                </c:pt>
                <c:pt idx="18">
                  <c:v>138</c:v>
                </c:pt>
                <c:pt idx="19">
                  <c:v>365</c:v>
                </c:pt>
                <c:pt idx="20">
                  <c:v>764</c:v>
                </c:pt>
                <c:pt idx="21">
                  <c:v>100</c:v>
                </c:pt>
                <c:pt idx="22">
                  <c:v>264</c:v>
                </c:pt>
                <c:pt idx="23">
                  <c:v>313</c:v>
                </c:pt>
              </c:numCache>
            </c:numRef>
          </c:yVal>
          <c:smooth val="0"/>
        </c:ser>
        <c:axId val="43535449"/>
        <c:axId val="20860617"/>
      </c:scatterChart>
      <c:valAx>
        <c:axId val="435354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lang="en-US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en-US" sz="900" spc="-1" strike="noStrike">
                    <a:solidFill>
                      <a:srgbClr val="000000"/>
                    </a:solidFill>
                    <a:latin typeface="Arial"/>
                  </a:rPr>
                  <a:t>Observed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20860617"/>
        <c:crosses val="autoZero"/>
        <c:crossBetween val="midCat"/>
      </c:valAx>
      <c:valAx>
        <c:axId val="2086061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en-US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en-US" sz="900" spc="-1" strike="noStrike">
                    <a:solidFill>
                      <a:srgbClr val="000000"/>
                    </a:solidFill>
                    <a:latin typeface="Arial"/>
                  </a:rPr>
                  <a:t>Predicted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3535449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468360</xdr:colOff>
      <xdr:row>0</xdr:row>
      <xdr:rowOff>36000</xdr:rowOff>
    </xdr:from>
    <xdr:to>
      <xdr:col>11</xdr:col>
      <xdr:colOff>322560</xdr:colOff>
      <xdr:row>18</xdr:row>
      <xdr:rowOff>29520</xdr:rowOff>
    </xdr:to>
    <xdr:graphicFrame>
      <xdr:nvGraphicFramePr>
        <xdr:cNvPr id="0" name=""/>
        <xdr:cNvGraphicFramePr/>
      </xdr:nvGraphicFramePr>
      <xdr:xfrm>
        <a:off x="2373120" y="360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145800</xdr:colOff>
      <xdr:row>0</xdr:row>
      <xdr:rowOff>144000</xdr:rowOff>
    </xdr:from>
    <xdr:to>
      <xdr:col>16</xdr:col>
      <xdr:colOff>154800</xdr:colOff>
      <xdr:row>19</xdr:row>
      <xdr:rowOff>161640</xdr:rowOff>
    </xdr:to>
    <xdr:graphicFrame>
      <xdr:nvGraphicFramePr>
        <xdr:cNvPr id="1" name="Chart 1"/>
        <xdr:cNvGraphicFramePr/>
      </xdr:nvGraphicFramePr>
      <xdr:xfrm>
        <a:off x="8421120" y="144000"/>
        <a:ext cx="3818880" cy="3637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155880</xdr:colOff>
      <xdr:row>20</xdr:row>
      <xdr:rowOff>189360</xdr:rowOff>
    </xdr:from>
    <xdr:to>
      <xdr:col>16</xdr:col>
      <xdr:colOff>165600</xdr:colOff>
      <xdr:row>39</xdr:row>
      <xdr:rowOff>9000</xdr:rowOff>
    </xdr:to>
    <xdr:graphicFrame>
      <xdr:nvGraphicFramePr>
        <xdr:cNvPr id="2" name="Chart 2"/>
        <xdr:cNvGraphicFramePr/>
      </xdr:nvGraphicFramePr>
      <xdr:xfrm>
        <a:off x="8431200" y="3999240"/>
        <a:ext cx="3819600" cy="3439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U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9.011718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14"/>
    <col collapsed="false" customWidth="true" hidden="false" outlineLevel="0" max="3" min="3" style="2" width="7.29"/>
    <col collapsed="false" customWidth="true" hidden="false" outlineLevel="0" max="4" min="4" style="3" width="7.29"/>
    <col collapsed="false" customWidth="true" hidden="false" outlineLevel="0" max="5" min="5" style="2" width="9.85"/>
    <col collapsed="false" customWidth="true" hidden="false" outlineLevel="0" max="8" min="6" style="2" width="11.42"/>
    <col collapsed="false" customWidth="true" hidden="false" outlineLevel="0" max="9" min="9" style="2" width="9.58"/>
    <col collapsed="false" customWidth="true" hidden="false" outlineLevel="0" max="15" min="10" style="2" width="7.71"/>
    <col collapsed="false" customWidth="true" hidden="false" outlineLevel="0" max="16" min="16" style="2" width="11.71"/>
    <col collapsed="false" customWidth="false" hidden="false" outlineLevel="0" max="20" min="17" style="1" width="9"/>
    <col collapsed="false" customWidth="true" hidden="false" outlineLevel="0" max="21" min="21" style="1" width="14.7"/>
    <col collapsed="false" customWidth="true" hidden="false" outlineLevel="0" max="22" min="22" style="1" width="11.42"/>
    <col collapsed="false" customWidth="false" hidden="false" outlineLevel="0" max="1023" min="23" style="1" width="9"/>
  </cols>
  <sheetData>
    <row r="1" customFormat="false" ht="15" hidden="false" customHeight="false" outlineLevel="0" collapsed="false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customFormat="false" ht="15" hidden="false" customHeight="false" outlineLevel="0" collapsed="false">
      <c r="C2" s="4"/>
      <c r="D2" s="4"/>
      <c r="E2" s="5" t="n">
        <v>1.76285841934838</v>
      </c>
      <c r="F2" s="5" t="n">
        <v>1.27264872717893</v>
      </c>
      <c r="G2" s="5" t="n">
        <v>0.870603261852322</v>
      </c>
      <c r="H2" s="5" t="n">
        <v>0</v>
      </c>
      <c r="I2" s="5" t="n">
        <v>0.791000437424954</v>
      </c>
      <c r="J2" s="5" t="n">
        <v>0.564251505530108</v>
      </c>
      <c r="K2" s="5" t="n">
        <v>0.00157091086133558</v>
      </c>
      <c r="L2" s="5" t="n">
        <v>2.26969104516171</v>
      </c>
      <c r="M2" s="5" t="n">
        <v>1.89332771191545</v>
      </c>
      <c r="N2" s="5" t="n">
        <v>1.74189672833519</v>
      </c>
      <c r="O2" s="5" t="n">
        <v>1.02665127250568</v>
      </c>
      <c r="Q2" s="2"/>
      <c r="R2" s="2"/>
      <c r="S2" s="2"/>
      <c r="T2" s="2"/>
      <c r="U2" s="6" t="n">
        <f aca="false">SUMPRODUCT(T3:T26,D3:D26)</f>
        <v>-4281.01037072282</v>
      </c>
    </row>
    <row r="3" s="7" customFormat="true" ht="15" hidden="false" customHeight="false" outlineLevel="0" collapsed="false">
      <c r="A3" s="7" t="s">
        <v>21</v>
      </c>
      <c r="B3" s="7" t="s">
        <v>22</v>
      </c>
      <c r="C3" s="8" t="s">
        <v>23</v>
      </c>
      <c r="D3" s="8" t="n">
        <v>23</v>
      </c>
      <c r="E3" s="8" t="n">
        <v>2</v>
      </c>
      <c r="F3" s="8" t="n">
        <v>0</v>
      </c>
      <c r="G3" s="8" t="n">
        <v>0</v>
      </c>
      <c r="H3" s="8" t="n">
        <v>0</v>
      </c>
      <c r="I3" s="8" t="n">
        <v>0</v>
      </c>
      <c r="J3" s="8" t="n">
        <v>0</v>
      </c>
      <c r="K3" s="8" t="n">
        <v>1</v>
      </c>
      <c r="L3" s="8" t="n">
        <v>0</v>
      </c>
      <c r="M3" s="8" t="n">
        <v>0</v>
      </c>
      <c r="N3" s="8" t="n">
        <v>0</v>
      </c>
      <c r="O3" s="8" t="n">
        <v>0</v>
      </c>
      <c r="P3" s="7" t="n">
        <f aca="false">SUMPRODUCT(E$2:O$2, E3:O3)</f>
        <v>3.5272877495581</v>
      </c>
      <c r="Q3" s="7" t="n">
        <f aca="false">EXP(-P3)</f>
        <v>0.0293845060234788</v>
      </c>
      <c r="R3" s="7" t="n">
        <f aca="false">SUM(Q3:Q5)</f>
        <v>0.106304892577073</v>
      </c>
      <c r="S3" s="7" t="n">
        <f aca="false">Q3/R3</f>
        <v>0.276417249584017</v>
      </c>
      <c r="T3" s="7" t="n">
        <f aca="false">LN(S3)</f>
        <v>-1.28584378098955</v>
      </c>
    </row>
    <row r="4" s="7" customFormat="true" ht="15" hidden="false" customHeight="false" outlineLevel="0" collapsed="false">
      <c r="A4" s="7" t="s">
        <v>21</v>
      </c>
      <c r="B4" s="7" t="s">
        <v>22</v>
      </c>
      <c r="C4" s="8" t="s">
        <v>24</v>
      </c>
      <c r="D4" s="8" t="n">
        <v>45</v>
      </c>
      <c r="E4" s="8" t="n">
        <v>1</v>
      </c>
      <c r="F4" s="8" t="n">
        <v>1</v>
      </c>
      <c r="G4" s="8" t="n">
        <v>0</v>
      </c>
      <c r="H4" s="8" t="n">
        <v>0</v>
      </c>
      <c r="I4" s="8" t="n">
        <v>0</v>
      </c>
      <c r="J4" s="8" t="n">
        <v>0</v>
      </c>
      <c r="K4" s="8" t="n">
        <v>1</v>
      </c>
      <c r="L4" s="8" t="n">
        <v>0</v>
      </c>
      <c r="M4" s="8" t="n">
        <v>0</v>
      </c>
      <c r="N4" s="8" t="n">
        <v>0</v>
      </c>
      <c r="O4" s="8" t="n">
        <v>0</v>
      </c>
      <c r="P4" s="7" t="n">
        <f aca="false">SUMPRODUCT(E$2:O$2, E4:O4)</f>
        <v>3.03707805738865</v>
      </c>
      <c r="Q4" s="7" t="n">
        <f aca="false">EXP(-P4)</f>
        <v>0.0479748646962852</v>
      </c>
      <c r="R4" s="7" t="n">
        <f aca="false">SUM(Q3:Q5)</f>
        <v>0.106304892577073</v>
      </c>
      <c r="S4" s="7" t="n">
        <f aca="false">Q4/R4</f>
        <v>0.4512949830743</v>
      </c>
      <c r="T4" s="7" t="n">
        <f aca="false">LN(S4)</f>
        <v>-0.795634088820102</v>
      </c>
    </row>
    <row r="5" s="7" customFormat="true" ht="15" hidden="false" customHeight="false" outlineLevel="0" collapsed="false">
      <c r="A5" s="7" t="s">
        <v>21</v>
      </c>
      <c r="B5" s="7" t="s">
        <v>22</v>
      </c>
      <c r="C5" s="8" t="n">
        <v>0</v>
      </c>
      <c r="D5" s="8" t="n">
        <v>22</v>
      </c>
      <c r="E5" s="8" t="n">
        <v>0</v>
      </c>
      <c r="F5" s="8" t="n">
        <v>1</v>
      </c>
      <c r="G5" s="8" t="n">
        <v>0</v>
      </c>
      <c r="H5" s="8" t="n">
        <v>0</v>
      </c>
      <c r="I5" s="8" t="n">
        <v>0</v>
      </c>
      <c r="J5" s="8" t="n">
        <v>0</v>
      </c>
      <c r="K5" s="8" t="n">
        <v>0</v>
      </c>
      <c r="L5" s="8" t="n">
        <v>1</v>
      </c>
      <c r="M5" s="8" t="n">
        <v>0</v>
      </c>
      <c r="N5" s="8" t="n">
        <v>0</v>
      </c>
      <c r="O5" s="8" t="n">
        <v>0</v>
      </c>
      <c r="P5" s="7" t="n">
        <f aca="false">SUMPRODUCT(E$2:O$2, E5:O5)</f>
        <v>3.54233977234064</v>
      </c>
      <c r="Q5" s="7" t="n">
        <f aca="false">EXP(-P5)</f>
        <v>0.0289455218573086</v>
      </c>
      <c r="R5" s="7" t="n">
        <f aca="false">SUM(Q3:Q5)</f>
        <v>0.106304892577073</v>
      </c>
      <c r="S5" s="7" t="n">
        <f aca="false">Q5/R5</f>
        <v>0.272287767341683</v>
      </c>
      <c r="T5" s="7" t="n">
        <f aca="false">LN(S5)</f>
        <v>-1.3008958037721</v>
      </c>
    </row>
    <row r="6" s="7" customFormat="true" ht="15" hidden="false" customHeight="false" outlineLevel="0" collapsed="false">
      <c r="A6" s="7" t="s">
        <v>21</v>
      </c>
      <c r="B6" s="7" t="s">
        <v>25</v>
      </c>
      <c r="C6" s="8" t="s">
        <v>23</v>
      </c>
      <c r="D6" s="8" t="n">
        <v>26</v>
      </c>
      <c r="E6" s="8" t="n">
        <v>2</v>
      </c>
      <c r="F6" s="8" t="n">
        <v>0</v>
      </c>
      <c r="G6" s="8" t="n">
        <v>0</v>
      </c>
      <c r="H6" s="8" t="n">
        <v>0</v>
      </c>
      <c r="I6" s="8" t="n">
        <v>0</v>
      </c>
      <c r="J6" s="8" t="n">
        <v>0</v>
      </c>
      <c r="K6" s="8" t="n">
        <v>0</v>
      </c>
      <c r="L6" s="8" t="n">
        <v>0</v>
      </c>
      <c r="M6" s="8" t="n">
        <v>0</v>
      </c>
      <c r="N6" s="8" t="n">
        <v>0</v>
      </c>
      <c r="O6" s="8" t="n">
        <v>0</v>
      </c>
      <c r="P6" s="7" t="n">
        <f aca="false">SUMPRODUCT(E$2:O$2, E6:O6)</f>
        <v>3.52571683869676</v>
      </c>
      <c r="Q6" s="7" t="n">
        <f aca="false">EXP(-P6)</f>
        <v>0.0294307027391071</v>
      </c>
      <c r="R6" s="7" t="n">
        <f aca="false">SUM(Q6:Q8)</f>
        <v>0.0939447904006253</v>
      </c>
      <c r="S6" s="7" t="n">
        <f aca="false">Q6/R6</f>
        <v>0.313276580996142</v>
      </c>
      <c r="T6" s="7" t="n">
        <f aca="false">LN(S6)</f>
        <v>-1.16066883327162</v>
      </c>
    </row>
    <row r="7" s="7" customFormat="true" ht="15" hidden="false" customHeight="false" outlineLevel="0" collapsed="false">
      <c r="A7" s="7" t="s">
        <v>21</v>
      </c>
      <c r="B7" s="7" t="s">
        <v>25</v>
      </c>
      <c r="C7" s="8" t="s">
        <v>24</v>
      </c>
      <c r="D7" s="8" t="n">
        <v>35</v>
      </c>
      <c r="E7" s="8" t="n">
        <v>1</v>
      </c>
      <c r="F7" s="8" t="n">
        <v>1</v>
      </c>
      <c r="G7" s="8" t="n">
        <v>0</v>
      </c>
      <c r="H7" s="8" t="n">
        <v>0</v>
      </c>
      <c r="I7" s="8" t="n">
        <v>0</v>
      </c>
      <c r="J7" s="8" t="n">
        <v>0</v>
      </c>
      <c r="K7" s="8" t="n">
        <v>0</v>
      </c>
      <c r="L7" s="8" t="n">
        <v>0</v>
      </c>
      <c r="M7" s="8" t="n">
        <v>0</v>
      </c>
      <c r="N7" s="8" t="n">
        <v>0</v>
      </c>
      <c r="O7" s="8" t="n">
        <v>0</v>
      </c>
      <c r="P7" s="7" t="n">
        <f aca="false">SUMPRODUCT(E$2:O$2, E7:O7)</f>
        <v>3.03550714652731</v>
      </c>
      <c r="Q7" s="7" t="n">
        <f aca="false">EXP(-P7)</f>
        <v>0.0480502881585652</v>
      </c>
      <c r="R7" s="7" t="n">
        <f aca="false">SUM(Q6:Q8)</f>
        <v>0.0939447904006253</v>
      </c>
      <c r="S7" s="7" t="n">
        <f aca="false">Q7/R7</f>
        <v>0.51147368527468</v>
      </c>
      <c r="T7" s="7" t="n">
        <f aca="false">LN(S7)</f>
        <v>-0.670459141102166</v>
      </c>
    </row>
    <row r="8" s="7" customFormat="true" ht="15" hidden="false" customHeight="false" outlineLevel="0" collapsed="false">
      <c r="A8" s="7" t="s">
        <v>21</v>
      </c>
      <c r="B8" s="7" t="s">
        <v>25</v>
      </c>
      <c r="C8" s="8" t="n">
        <v>0</v>
      </c>
      <c r="D8" s="8" t="n">
        <v>16</v>
      </c>
      <c r="E8" s="8" t="n">
        <v>0</v>
      </c>
      <c r="F8" s="8" t="n">
        <v>1</v>
      </c>
      <c r="G8" s="8" t="n">
        <v>0</v>
      </c>
      <c r="H8" s="8" t="n">
        <v>0</v>
      </c>
      <c r="I8" s="8" t="n">
        <v>0</v>
      </c>
      <c r="J8" s="8" t="n">
        <v>1</v>
      </c>
      <c r="K8" s="8" t="n">
        <v>0</v>
      </c>
      <c r="L8" s="8" t="n">
        <v>1</v>
      </c>
      <c r="M8" s="8" t="n">
        <v>0</v>
      </c>
      <c r="N8" s="8" t="n">
        <v>0</v>
      </c>
      <c r="O8" s="8" t="n">
        <v>0</v>
      </c>
      <c r="P8" s="7" t="n">
        <f aca="false">SUMPRODUCT(E$2:O$2, E8:O8)</f>
        <v>4.10659127787075</v>
      </c>
      <c r="Q8" s="7" t="n">
        <f aca="false">EXP(-P8)</f>
        <v>0.0164637995029531</v>
      </c>
      <c r="R8" s="7" t="n">
        <f aca="false">SUM(Q6:Q8)</f>
        <v>0.0939447904006253</v>
      </c>
      <c r="S8" s="7" t="n">
        <f aca="false">Q8/R8</f>
        <v>0.175249733729179</v>
      </c>
      <c r="T8" s="7" t="n">
        <f aca="false">LN(S8)</f>
        <v>-1.7415432724456</v>
      </c>
    </row>
    <row r="9" s="9" customFormat="true" ht="15" hidden="false" customHeight="false" outlineLevel="0" collapsed="false">
      <c r="A9" s="9" t="s">
        <v>26</v>
      </c>
      <c r="B9" s="9" t="s">
        <v>22</v>
      </c>
      <c r="C9" s="10" t="s">
        <v>23</v>
      </c>
      <c r="D9" s="10" t="n">
        <v>67</v>
      </c>
      <c r="E9" s="10" t="n">
        <v>2</v>
      </c>
      <c r="F9" s="10" t="n">
        <v>0</v>
      </c>
      <c r="G9" s="10" t="n">
        <v>0</v>
      </c>
      <c r="H9" s="10" t="n">
        <v>0</v>
      </c>
      <c r="I9" s="10" t="n">
        <v>0</v>
      </c>
      <c r="J9" s="10" t="n">
        <v>0</v>
      </c>
      <c r="K9" s="10" t="n">
        <v>1</v>
      </c>
      <c r="L9" s="10" t="n">
        <v>0</v>
      </c>
      <c r="M9" s="10" t="n">
        <v>0</v>
      </c>
      <c r="N9" s="10" t="n">
        <v>0</v>
      </c>
      <c r="O9" s="10" t="n">
        <v>0</v>
      </c>
      <c r="P9" s="9" t="n">
        <f aca="false">SUMPRODUCT(E$2:O$2, E9:O9)</f>
        <v>3.5272877495581</v>
      </c>
      <c r="Q9" s="9" t="n">
        <f aca="false">EXP(-P9)</f>
        <v>0.0293845060234788</v>
      </c>
      <c r="R9" s="9" t="n">
        <f aca="false">SUM(Q9:Q11)</f>
        <v>0.164144596449189</v>
      </c>
      <c r="S9" s="9" t="n">
        <f aca="false">Q9/R9</f>
        <v>0.179015981391594</v>
      </c>
      <c r="T9" s="9" t="n">
        <f aca="false">LN(S9)</f>
        <v>-1.72028019560945</v>
      </c>
    </row>
    <row r="10" s="9" customFormat="true" ht="15" hidden="false" customHeight="false" outlineLevel="0" collapsed="false">
      <c r="A10" s="9" t="s">
        <v>26</v>
      </c>
      <c r="B10" s="9" t="s">
        <v>22</v>
      </c>
      <c r="C10" s="10" t="s">
        <v>24</v>
      </c>
      <c r="D10" s="10" t="n">
        <v>670</v>
      </c>
      <c r="E10" s="10" t="n">
        <v>1</v>
      </c>
      <c r="F10" s="10" t="n">
        <v>0</v>
      </c>
      <c r="G10" s="10" t="n">
        <v>1</v>
      </c>
      <c r="H10" s="10" t="n">
        <v>0</v>
      </c>
      <c r="I10" s="10" t="n">
        <v>0</v>
      </c>
      <c r="J10" s="10" t="n">
        <v>0</v>
      </c>
      <c r="K10" s="10" t="n">
        <v>1</v>
      </c>
      <c r="L10" s="10" t="n">
        <v>0</v>
      </c>
      <c r="M10" s="10" t="n">
        <v>0</v>
      </c>
      <c r="N10" s="10" t="n">
        <v>0</v>
      </c>
      <c r="O10" s="10" t="n">
        <v>0</v>
      </c>
      <c r="P10" s="9" t="n">
        <f aca="false">SUMPRODUCT(E$2:O$2, E10:O10)</f>
        <v>2.63503259206204</v>
      </c>
      <c r="Q10" s="9" t="n">
        <f aca="false">EXP(-P10)</f>
        <v>0.0717166319775816</v>
      </c>
      <c r="R10" s="9" t="n">
        <f aca="false">SUM(Q9:Q11)</f>
        <v>0.164144596449189</v>
      </c>
      <c r="S10" s="9" t="n">
        <f aca="false">Q10/R10</f>
        <v>0.436911318002364</v>
      </c>
      <c r="T10" s="9" t="n">
        <f aca="false">LN(S10)</f>
        <v>-0.828025038113396</v>
      </c>
    </row>
    <row r="11" s="9" customFormat="true" ht="15" hidden="false" customHeight="false" outlineLevel="0" collapsed="false">
      <c r="A11" s="9" t="s">
        <v>26</v>
      </c>
      <c r="B11" s="9" t="s">
        <v>22</v>
      </c>
      <c r="C11" s="10" t="n">
        <v>0</v>
      </c>
      <c r="D11" s="10" t="n">
        <v>517</v>
      </c>
      <c r="E11" s="10" t="n">
        <v>0</v>
      </c>
      <c r="F11" s="10" t="n">
        <v>0</v>
      </c>
      <c r="G11" s="10" t="n">
        <v>1</v>
      </c>
      <c r="H11" s="10" t="n">
        <v>0</v>
      </c>
      <c r="I11" s="10" t="n">
        <v>0</v>
      </c>
      <c r="J11" s="10" t="n">
        <v>0</v>
      </c>
      <c r="K11" s="10" t="n">
        <v>0</v>
      </c>
      <c r="L11" s="10" t="n">
        <v>0</v>
      </c>
      <c r="M11" s="10" t="n">
        <v>1</v>
      </c>
      <c r="N11" s="10" t="n">
        <v>0</v>
      </c>
      <c r="O11" s="10" t="n">
        <v>0</v>
      </c>
      <c r="P11" s="9" t="n">
        <f aca="false">SUMPRODUCT(E$2:O$2, E11:O11)</f>
        <v>2.76393097376777</v>
      </c>
      <c r="Q11" s="9" t="n">
        <f aca="false">EXP(-P11)</f>
        <v>0.0630434584481291</v>
      </c>
      <c r="R11" s="9" t="n">
        <f aca="false">SUM(Q9:Q11)</f>
        <v>0.164144596449189</v>
      </c>
      <c r="S11" s="9" t="n">
        <f aca="false">Q11/R11</f>
        <v>0.384072700606042</v>
      </c>
      <c r="T11" s="9" t="n">
        <f aca="false">LN(S11)</f>
        <v>-0.956923419819131</v>
      </c>
    </row>
    <row r="12" s="9" customFormat="true" ht="15" hidden="false" customHeight="false" outlineLevel="0" collapsed="false">
      <c r="A12" s="9" t="s">
        <v>26</v>
      </c>
      <c r="B12" s="9" t="s">
        <v>25</v>
      </c>
      <c r="C12" s="10" t="s">
        <v>23</v>
      </c>
      <c r="D12" s="10" t="n">
        <v>253</v>
      </c>
      <c r="E12" s="10" t="n">
        <v>2</v>
      </c>
      <c r="F12" s="10" t="n">
        <v>0</v>
      </c>
      <c r="G12" s="10" t="n">
        <v>0</v>
      </c>
      <c r="H12" s="10" t="n">
        <v>0</v>
      </c>
      <c r="I12" s="10" t="n">
        <v>0</v>
      </c>
      <c r="J12" s="10" t="n">
        <v>0</v>
      </c>
      <c r="K12" s="10" t="n">
        <v>0</v>
      </c>
      <c r="L12" s="10" t="n">
        <v>0</v>
      </c>
      <c r="M12" s="10" t="n">
        <v>0</v>
      </c>
      <c r="N12" s="10" t="n">
        <v>0</v>
      </c>
      <c r="O12" s="10" t="n">
        <v>0</v>
      </c>
      <c r="P12" s="9" t="n">
        <f aca="false">SUMPRODUCT(E$2:O$2, E12:O12)</f>
        <v>3.52571683869676</v>
      </c>
      <c r="Q12" s="9" t="n">
        <f aca="false">EXP(-P12)</f>
        <v>0.0294307027391071</v>
      </c>
      <c r="R12" s="9" t="n">
        <f aca="false">SUM(Q12:Q14)</f>
        <v>0.137118302620989</v>
      </c>
      <c r="S12" s="9" t="n">
        <f aca="false">Q12/R12</f>
        <v>0.21463730352947</v>
      </c>
      <c r="T12" s="9" t="n">
        <f aca="false">LN(S12)</f>
        <v>-1.53880563570239</v>
      </c>
    </row>
    <row r="13" s="9" customFormat="true" ht="15" hidden="false" customHeight="false" outlineLevel="0" collapsed="false">
      <c r="A13" s="9" t="s">
        <v>26</v>
      </c>
      <c r="B13" s="9" t="s">
        <v>25</v>
      </c>
      <c r="C13" s="10" t="s">
        <v>24</v>
      </c>
      <c r="D13" s="10" t="n">
        <v>111</v>
      </c>
      <c r="E13" s="10" t="n">
        <v>1</v>
      </c>
      <c r="F13" s="10" t="n">
        <v>0</v>
      </c>
      <c r="G13" s="10" t="n">
        <v>1</v>
      </c>
      <c r="H13" s="10" t="n">
        <v>0</v>
      </c>
      <c r="I13" s="10" t="n">
        <v>0</v>
      </c>
      <c r="J13" s="10" t="n">
        <v>0</v>
      </c>
      <c r="K13" s="10" t="n">
        <v>0</v>
      </c>
      <c r="L13" s="10" t="n">
        <v>0</v>
      </c>
      <c r="M13" s="10" t="n">
        <v>0</v>
      </c>
      <c r="N13" s="10" t="n">
        <v>0</v>
      </c>
      <c r="O13" s="10" t="n">
        <v>0</v>
      </c>
      <c r="P13" s="9" t="n">
        <f aca="false">SUMPRODUCT(E$2:O$2, E13:O13)</f>
        <v>2.6334616812007</v>
      </c>
      <c r="Q13" s="9" t="n">
        <f aca="false">EXP(-P13)</f>
        <v>0.0718293809497997</v>
      </c>
      <c r="R13" s="9" t="n">
        <f aca="false">SUM(Q12:Q14)</f>
        <v>0.137118302620989</v>
      </c>
      <c r="S13" s="9" t="n">
        <f aca="false">Q13/R13</f>
        <v>0.523849694583402</v>
      </c>
      <c r="T13" s="9" t="n">
        <f aca="false">LN(S13)</f>
        <v>-0.646550478206333</v>
      </c>
    </row>
    <row r="14" s="9" customFormat="true" ht="15" hidden="false" customHeight="false" outlineLevel="0" collapsed="false">
      <c r="A14" s="9" t="s">
        <v>26</v>
      </c>
      <c r="B14" s="9" t="s">
        <v>25</v>
      </c>
      <c r="C14" s="10" t="n">
        <v>0</v>
      </c>
      <c r="D14" s="10" t="n">
        <v>81</v>
      </c>
      <c r="E14" s="10" t="n">
        <v>0</v>
      </c>
      <c r="F14" s="10" t="n">
        <v>0</v>
      </c>
      <c r="G14" s="10" t="n">
        <v>1</v>
      </c>
      <c r="H14" s="10" t="n">
        <v>0</v>
      </c>
      <c r="I14" s="10" t="n">
        <v>0</v>
      </c>
      <c r="J14" s="10" t="n">
        <v>1</v>
      </c>
      <c r="K14" s="10" t="n">
        <v>0</v>
      </c>
      <c r="L14" s="10" t="n">
        <v>0</v>
      </c>
      <c r="M14" s="10" t="n">
        <v>1</v>
      </c>
      <c r="N14" s="10" t="n">
        <v>0</v>
      </c>
      <c r="O14" s="10" t="n">
        <v>0</v>
      </c>
      <c r="P14" s="9" t="n">
        <f aca="false">SUMPRODUCT(E$2:O$2, E14:O14)</f>
        <v>3.32818247929788</v>
      </c>
      <c r="Q14" s="9" t="n">
        <f aca="false">EXP(-P14)</f>
        <v>0.0358582189320826</v>
      </c>
      <c r="R14" s="9" t="n">
        <f aca="false">SUM(Q12:Q14)</f>
        <v>0.137118302620989</v>
      </c>
      <c r="S14" s="9" t="n">
        <f aca="false">Q14/R14</f>
        <v>0.261513001887128</v>
      </c>
      <c r="T14" s="9" t="n">
        <f aca="false">LN(S14)</f>
        <v>-1.34127127630351</v>
      </c>
    </row>
    <row r="15" s="7" customFormat="true" ht="15" hidden="false" customHeight="false" outlineLevel="0" collapsed="false">
      <c r="A15" s="7" t="s">
        <v>27</v>
      </c>
      <c r="B15" s="7" t="s">
        <v>22</v>
      </c>
      <c r="C15" s="8" t="s">
        <v>23</v>
      </c>
      <c r="D15" s="8" t="n">
        <v>12</v>
      </c>
      <c r="E15" s="8" t="n">
        <v>2</v>
      </c>
      <c r="F15" s="8" t="n">
        <v>0</v>
      </c>
      <c r="G15" s="8" t="n">
        <v>0</v>
      </c>
      <c r="H15" s="8" t="n">
        <v>0</v>
      </c>
      <c r="I15" s="8" t="n">
        <v>0</v>
      </c>
      <c r="J15" s="8" t="n">
        <v>0</v>
      </c>
      <c r="K15" s="8" t="n">
        <v>1</v>
      </c>
      <c r="L15" s="8" t="n">
        <v>0</v>
      </c>
      <c r="M15" s="8" t="n">
        <v>0</v>
      </c>
      <c r="N15" s="8" t="n">
        <v>0</v>
      </c>
      <c r="O15" s="8" t="n">
        <v>0</v>
      </c>
      <c r="P15" s="7" t="n">
        <f aca="false">SUMPRODUCT(E$2:O$2, E15:O15)</f>
        <v>3.5272877495581</v>
      </c>
      <c r="Q15" s="7" t="n">
        <f aca="false">EXP(-P15)</f>
        <v>0.0293845060234788</v>
      </c>
      <c r="R15" s="7" t="n">
        <f aca="false">SUM(Q15:Q17)</f>
        <v>0.375856813140375</v>
      </c>
      <c r="S15" s="7" t="n">
        <f aca="false">Q15/R15</f>
        <v>0.0781800542019289</v>
      </c>
      <c r="T15" s="7" t="n">
        <f aca="false">LN(S15)</f>
        <v>-2.54874072532096</v>
      </c>
    </row>
    <row r="16" s="7" customFormat="true" ht="15" hidden="false" customHeight="false" outlineLevel="0" collapsed="false">
      <c r="A16" s="7" t="s">
        <v>27</v>
      </c>
      <c r="B16" s="7" t="s">
        <v>22</v>
      </c>
      <c r="C16" s="8" t="s">
        <v>24</v>
      </c>
      <c r="D16" s="8" t="n">
        <v>246</v>
      </c>
      <c r="E16" s="8" t="n">
        <v>1</v>
      </c>
      <c r="F16" s="8" t="n">
        <v>0</v>
      </c>
      <c r="G16" s="8" t="n">
        <v>0</v>
      </c>
      <c r="H16" s="8" t="n">
        <v>1</v>
      </c>
      <c r="I16" s="8" t="n">
        <v>0</v>
      </c>
      <c r="J16" s="8" t="n">
        <v>0</v>
      </c>
      <c r="K16" s="8" t="n">
        <v>1</v>
      </c>
      <c r="L16" s="8" t="n">
        <v>0</v>
      </c>
      <c r="M16" s="8" t="n">
        <v>0</v>
      </c>
      <c r="N16" s="8" t="n">
        <v>0</v>
      </c>
      <c r="O16" s="8" t="n">
        <v>0</v>
      </c>
      <c r="P16" s="7" t="n">
        <f aca="false">SUMPRODUCT(E$2:O$2, E16:O16)</f>
        <v>1.76442933020972</v>
      </c>
      <c r="Q16" s="7" t="n">
        <f aca="false">EXP(-P16)</f>
        <v>0.171284505492475</v>
      </c>
      <c r="R16" s="7" t="n">
        <f aca="false">SUM(Q15:Q17)</f>
        <v>0.375856813140375</v>
      </c>
      <c r="S16" s="7" t="n">
        <f aca="false">Q16/R16</f>
        <v>0.455717442132685</v>
      </c>
      <c r="T16" s="7" t="n">
        <f aca="false">LN(S16)</f>
        <v>-0.785882305972579</v>
      </c>
    </row>
    <row r="17" s="7" customFormat="true" ht="15" hidden="false" customHeight="false" outlineLevel="0" collapsed="false">
      <c r="A17" s="7" t="s">
        <v>27</v>
      </c>
      <c r="B17" s="7" t="s">
        <v>22</v>
      </c>
      <c r="C17" s="8" t="n">
        <v>0</v>
      </c>
      <c r="D17" s="8" t="n">
        <v>208</v>
      </c>
      <c r="E17" s="8" t="n">
        <v>0</v>
      </c>
      <c r="F17" s="8" t="n">
        <v>0</v>
      </c>
      <c r="G17" s="8" t="n">
        <v>0</v>
      </c>
      <c r="H17" s="8" t="n">
        <v>1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1</v>
      </c>
      <c r="O17" s="8" t="n">
        <v>0</v>
      </c>
      <c r="P17" s="7" t="n">
        <f aca="false">SUMPRODUCT(E$2:O$2, E17:O17)</f>
        <v>1.74189672833519</v>
      </c>
      <c r="Q17" s="7" t="n">
        <f aca="false">EXP(-P17)</f>
        <v>0.175187801624422</v>
      </c>
      <c r="R17" s="7" t="n">
        <f aca="false">SUM(Q15:Q17)</f>
        <v>0.375856813140375</v>
      </c>
      <c r="S17" s="7" t="n">
        <f aca="false">Q17/R17</f>
        <v>0.466102503665386</v>
      </c>
      <c r="T17" s="7" t="n">
        <f aca="false">LN(S17)</f>
        <v>-0.763349704098053</v>
      </c>
    </row>
    <row r="18" s="7" customFormat="true" ht="15" hidden="false" customHeight="false" outlineLevel="0" collapsed="false">
      <c r="A18" s="7" t="s">
        <v>27</v>
      </c>
      <c r="B18" s="7" t="s">
        <v>25</v>
      </c>
      <c r="C18" s="8" t="s">
        <v>23</v>
      </c>
      <c r="D18" s="8" t="n">
        <v>35</v>
      </c>
      <c r="E18" s="8" t="n">
        <v>2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8" t="n">
        <v>0</v>
      </c>
      <c r="O18" s="8" t="n">
        <v>0</v>
      </c>
      <c r="P18" s="7" t="n">
        <f aca="false">SUMPRODUCT(E$2:O$2, E18:O18)</f>
        <v>3.52571683869676</v>
      </c>
      <c r="Q18" s="7" t="n">
        <f aca="false">EXP(-P18)</f>
        <v>0.0294307027391071</v>
      </c>
      <c r="R18" s="7" t="n">
        <f aca="false">SUM(Q18:Q20)</f>
        <v>0.300628812335185</v>
      </c>
      <c r="S18" s="7" t="n">
        <f aca="false">Q18/R18</f>
        <v>0.0978971460203666</v>
      </c>
      <c r="T18" s="7" t="n">
        <f aca="false">LN(S18)</f>
        <v>-2.32383788185868</v>
      </c>
    </row>
    <row r="19" s="7" customFormat="true" ht="15" hidden="false" customHeight="false" outlineLevel="0" collapsed="false">
      <c r="A19" s="7" t="s">
        <v>27</v>
      </c>
      <c r="B19" s="7" t="s">
        <v>25</v>
      </c>
      <c r="C19" s="8" t="s">
        <v>24</v>
      </c>
      <c r="D19" s="8" t="n">
        <v>28</v>
      </c>
      <c r="E19" s="8" t="n">
        <v>1</v>
      </c>
      <c r="F19" s="8" t="n">
        <v>0</v>
      </c>
      <c r="G19" s="8" t="n">
        <v>0</v>
      </c>
      <c r="H19" s="8" t="n">
        <v>1</v>
      </c>
      <c r="I19" s="8" t="n">
        <v>0</v>
      </c>
      <c r="J19" s="8" t="n">
        <v>0</v>
      </c>
      <c r="K19" s="8" t="n">
        <v>0</v>
      </c>
      <c r="L19" s="8" t="n">
        <v>0</v>
      </c>
      <c r="M19" s="8" t="n">
        <v>0</v>
      </c>
      <c r="N19" s="8" t="n">
        <v>0</v>
      </c>
      <c r="O19" s="8" t="n">
        <v>0</v>
      </c>
      <c r="P19" s="7" t="n">
        <f aca="false">SUMPRODUCT(E$2:O$2, E19:O19)</f>
        <v>1.76285841934838</v>
      </c>
      <c r="Q19" s="7" t="n">
        <f aca="false">EXP(-P19)</f>
        <v>0.171553789637848</v>
      </c>
      <c r="R19" s="7" t="n">
        <f aca="false">SUM(Q18:Q20)</f>
        <v>0.300628812335185</v>
      </c>
      <c r="S19" s="7" t="n">
        <f aca="false">Q19/R19</f>
        <v>0.570649859889592</v>
      </c>
      <c r="T19" s="7" t="n">
        <f aca="false">LN(S19)</f>
        <v>-0.560979462510303</v>
      </c>
    </row>
    <row r="20" s="7" customFormat="true" ht="15" hidden="false" customHeight="false" outlineLevel="0" collapsed="false">
      <c r="A20" s="7" t="s">
        <v>27</v>
      </c>
      <c r="B20" s="7" t="s">
        <v>25</v>
      </c>
      <c r="C20" s="8" t="n">
        <v>0</v>
      </c>
      <c r="D20" s="8" t="n">
        <v>45</v>
      </c>
      <c r="E20" s="8" t="n">
        <v>0</v>
      </c>
      <c r="F20" s="8" t="n">
        <v>0</v>
      </c>
      <c r="G20" s="8" t="n">
        <v>0</v>
      </c>
      <c r="H20" s="8" t="n">
        <v>1</v>
      </c>
      <c r="I20" s="8" t="n">
        <v>0</v>
      </c>
      <c r="J20" s="8" t="n">
        <v>1</v>
      </c>
      <c r="K20" s="8" t="n">
        <v>0</v>
      </c>
      <c r="L20" s="8" t="n">
        <v>0</v>
      </c>
      <c r="M20" s="8" t="n">
        <v>0</v>
      </c>
      <c r="N20" s="8" t="n">
        <v>1</v>
      </c>
      <c r="O20" s="8" t="n">
        <v>0</v>
      </c>
      <c r="P20" s="7" t="n">
        <f aca="false">SUMPRODUCT(E$2:O$2, E20:O20)</f>
        <v>2.3061482338653</v>
      </c>
      <c r="Q20" s="7" t="n">
        <f aca="false">EXP(-P20)</f>
        <v>0.0996443199582303</v>
      </c>
      <c r="R20" s="7" t="n">
        <f aca="false">SUM(Q18:Q20)</f>
        <v>0.300628812335185</v>
      </c>
      <c r="S20" s="7" t="n">
        <f aca="false">Q20/R20</f>
        <v>0.331452994090041</v>
      </c>
      <c r="T20" s="7" t="n">
        <f aca="false">LN(S20)</f>
        <v>-1.10426927702722</v>
      </c>
    </row>
    <row r="21" s="9" customFormat="true" ht="15" hidden="false" customHeight="false" outlineLevel="0" collapsed="false">
      <c r="A21" s="11" t="s">
        <v>28</v>
      </c>
      <c r="B21" s="9" t="s">
        <v>22</v>
      </c>
      <c r="C21" s="10" t="s">
        <v>23</v>
      </c>
      <c r="D21" s="10" t="n">
        <v>80</v>
      </c>
      <c r="E21" s="10" t="n">
        <v>2</v>
      </c>
      <c r="F21" s="10" t="n">
        <v>0</v>
      </c>
      <c r="G21" s="10" t="n">
        <v>0</v>
      </c>
      <c r="H21" s="10" t="n">
        <v>0</v>
      </c>
      <c r="I21" s="10" t="n">
        <v>0</v>
      </c>
      <c r="J21" s="10" t="n">
        <v>0</v>
      </c>
      <c r="K21" s="10" t="n">
        <v>1</v>
      </c>
      <c r="L21" s="10" t="n">
        <v>0</v>
      </c>
      <c r="M21" s="10" t="n">
        <v>0</v>
      </c>
      <c r="N21" s="10" t="n">
        <v>0</v>
      </c>
      <c r="O21" s="10" t="n">
        <v>0</v>
      </c>
      <c r="P21" s="9" t="n">
        <f aca="false">SUMPRODUCT(E$2:O$2, E21:O21)</f>
        <v>3.5272877495581</v>
      </c>
      <c r="Q21" s="9" t="n">
        <f aca="false">EXP(-P21)</f>
        <v>0.0293845060234788</v>
      </c>
      <c r="R21" s="9" t="n">
        <f aca="false">SUM(Q21:Q23)</f>
        <v>0.269450037146279</v>
      </c>
      <c r="S21" s="9" t="n">
        <f aca="false">Q21/R21</f>
        <v>0.109053635080876</v>
      </c>
      <c r="T21" s="9" t="n">
        <f aca="false">LN(S21)</f>
        <v>-2.21591545281509</v>
      </c>
      <c r="U21" s="12"/>
    </row>
    <row r="22" s="9" customFormat="true" ht="15" hidden="false" customHeight="false" outlineLevel="0" collapsed="false">
      <c r="A22" s="11" t="s">
        <v>28</v>
      </c>
      <c r="B22" s="9" t="s">
        <v>22</v>
      </c>
      <c r="C22" s="10" t="s">
        <v>24</v>
      </c>
      <c r="D22" s="10" t="n">
        <v>447</v>
      </c>
      <c r="E22" s="10" t="n">
        <v>1</v>
      </c>
      <c r="F22" s="10" t="n">
        <v>0</v>
      </c>
      <c r="G22" s="10" t="n">
        <v>0</v>
      </c>
      <c r="H22" s="10" t="n">
        <v>0</v>
      </c>
      <c r="I22" s="10" t="n">
        <v>1</v>
      </c>
      <c r="J22" s="10" t="n">
        <v>0</v>
      </c>
      <c r="K22" s="10" t="n">
        <v>1</v>
      </c>
      <c r="L22" s="10" t="n">
        <v>0</v>
      </c>
      <c r="M22" s="10" t="n">
        <v>0</v>
      </c>
      <c r="N22" s="10" t="n">
        <v>0</v>
      </c>
      <c r="O22" s="10" t="n">
        <v>0</v>
      </c>
      <c r="P22" s="9" t="n">
        <f aca="false">SUMPRODUCT(E$2:O$2, E22:O22)</f>
        <v>2.55542976763467</v>
      </c>
      <c r="Q22" s="9" t="n">
        <f aca="false">EXP(-P22)</f>
        <v>0.077658849634353</v>
      </c>
      <c r="R22" s="9" t="n">
        <f aca="false">SUM(Q21:Q23)</f>
        <v>0.269450037146279</v>
      </c>
      <c r="S22" s="9" t="n">
        <f aca="false">Q22/R22</f>
        <v>0.28821242875611</v>
      </c>
      <c r="T22" s="9" t="n">
        <f aca="false">LN(S22)</f>
        <v>-1.24405747089167</v>
      </c>
    </row>
    <row r="23" s="9" customFormat="true" ht="15" hidden="false" customHeight="false" outlineLevel="0" collapsed="false">
      <c r="A23" s="11" t="s">
        <v>28</v>
      </c>
      <c r="B23" s="9" t="s">
        <v>22</v>
      </c>
      <c r="C23" s="10" t="n">
        <v>0</v>
      </c>
      <c r="D23" s="10" t="n">
        <v>740</v>
      </c>
      <c r="E23" s="10" t="n">
        <v>0</v>
      </c>
      <c r="F23" s="10" t="n">
        <v>0</v>
      </c>
      <c r="G23" s="10" t="n">
        <v>0</v>
      </c>
      <c r="H23" s="10" t="n">
        <v>0</v>
      </c>
      <c r="I23" s="10" t="n">
        <v>1</v>
      </c>
      <c r="J23" s="10" t="n">
        <v>0</v>
      </c>
      <c r="K23" s="10" t="n">
        <v>0</v>
      </c>
      <c r="L23" s="10" t="n">
        <v>0</v>
      </c>
      <c r="M23" s="10" t="n">
        <v>0</v>
      </c>
      <c r="N23" s="10" t="n">
        <v>0</v>
      </c>
      <c r="O23" s="10" t="n">
        <v>1</v>
      </c>
      <c r="P23" s="9" t="n">
        <f aca="false">SUMPRODUCT(E$2:O$2, E23:O23)</f>
        <v>1.81765170993063</v>
      </c>
      <c r="Q23" s="9" t="n">
        <f aca="false">EXP(-P23)</f>
        <v>0.162406681488447</v>
      </c>
      <c r="R23" s="9" t="n">
        <f aca="false">SUM(Q21:Q23)</f>
        <v>0.269450037146279</v>
      </c>
      <c r="S23" s="9" t="n">
        <f aca="false">Q23/R23</f>
        <v>0.602733936163014</v>
      </c>
      <c r="T23" s="9" t="n">
        <f aca="false">LN(S23)</f>
        <v>-0.506279413187629</v>
      </c>
    </row>
    <row r="24" s="9" customFormat="true" ht="15" hidden="false" customHeight="false" outlineLevel="0" collapsed="false">
      <c r="A24" s="11" t="s">
        <v>28</v>
      </c>
      <c r="B24" s="9" t="s">
        <v>25</v>
      </c>
      <c r="C24" s="10" t="s">
        <v>23</v>
      </c>
      <c r="D24" s="10" t="n">
        <v>158</v>
      </c>
      <c r="E24" s="10" t="n">
        <v>2</v>
      </c>
      <c r="F24" s="10" t="n">
        <v>0</v>
      </c>
      <c r="G24" s="10" t="n">
        <v>0</v>
      </c>
      <c r="H24" s="10" t="n">
        <v>0</v>
      </c>
      <c r="I24" s="10" t="n">
        <v>0</v>
      </c>
      <c r="J24" s="10" t="n">
        <v>0</v>
      </c>
      <c r="K24" s="10" t="n">
        <v>0</v>
      </c>
      <c r="L24" s="10" t="n">
        <v>0</v>
      </c>
      <c r="M24" s="10" t="n">
        <v>0</v>
      </c>
      <c r="N24" s="10" t="n">
        <v>0</v>
      </c>
      <c r="O24" s="10" t="n">
        <v>0</v>
      </c>
      <c r="P24" s="9" t="n">
        <f aca="false">SUMPRODUCT(E$2:O$2, E24:O24)</f>
        <v>3.52571683869676</v>
      </c>
      <c r="Q24" s="9" t="n">
        <f aca="false">EXP(-P24)</f>
        <v>0.0294307027391071</v>
      </c>
      <c r="R24" s="9" t="n">
        <f aca="false">SUM(Q24:Q26)</f>
        <v>0.199586244709497</v>
      </c>
      <c r="S24" s="9" t="n">
        <f aca="false">Q24/R24</f>
        <v>0.147458572518082</v>
      </c>
      <c r="T24" s="9" t="n">
        <f aca="false">LN(S24)</f>
        <v>-1.91420800693621</v>
      </c>
    </row>
    <row r="25" s="9" customFormat="true" ht="15" hidden="false" customHeight="false" outlineLevel="0" collapsed="false">
      <c r="A25" s="11" t="s">
        <v>28</v>
      </c>
      <c r="B25" s="9" t="s">
        <v>25</v>
      </c>
      <c r="C25" s="10" t="s">
        <v>24</v>
      </c>
      <c r="D25" s="10" t="n">
        <v>182</v>
      </c>
      <c r="E25" s="10" t="n">
        <v>1</v>
      </c>
      <c r="F25" s="10" t="n">
        <v>0</v>
      </c>
      <c r="G25" s="10" t="n">
        <v>0</v>
      </c>
      <c r="H25" s="10" t="n">
        <v>0</v>
      </c>
      <c r="I25" s="10" t="n">
        <v>1</v>
      </c>
      <c r="J25" s="10" t="n">
        <v>0</v>
      </c>
      <c r="K25" s="10" t="n">
        <v>0</v>
      </c>
      <c r="L25" s="10" t="n">
        <v>0</v>
      </c>
      <c r="M25" s="10" t="n">
        <v>0</v>
      </c>
      <c r="N25" s="10" t="n">
        <v>0</v>
      </c>
      <c r="O25" s="10" t="n">
        <v>0</v>
      </c>
      <c r="P25" s="9" t="n">
        <f aca="false">SUMPRODUCT(E$2:O$2, E25:O25)</f>
        <v>2.55385885677333</v>
      </c>
      <c r="Q25" s="9" t="n">
        <f aca="false">EXP(-P25)</f>
        <v>0.0777809406366556</v>
      </c>
      <c r="R25" s="9" t="n">
        <f aca="false">SUM(Q24:Q26)</f>
        <v>0.199586244709497</v>
      </c>
      <c r="S25" s="9" t="n">
        <f aca="false">Q25/R25</f>
        <v>0.38971092797436</v>
      </c>
      <c r="T25" s="9" t="n">
        <f aca="false">LN(S25)</f>
        <v>-0.942350025012783</v>
      </c>
    </row>
    <row r="26" s="9" customFormat="true" ht="15" hidden="false" customHeight="false" outlineLevel="0" collapsed="false">
      <c r="A26" s="11" t="s">
        <v>28</v>
      </c>
      <c r="B26" s="9" t="s">
        <v>25</v>
      </c>
      <c r="C26" s="10" t="n">
        <v>0</v>
      </c>
      <c r="D26" s="10" t="n">
        <v>337</v>
      </c>
      <c r="E26" s="10" t="n">
        <v>0</v>
      </c>
      <c r="F26" s="10" t="n">
        <v>0</v>
      </c>
      <c r="G26" s="10" t="n">
        <v>0</v>
      </c>
      <c r="H26" s="10" t="n">
        <v>0</v>
      </c>
      <c r="I26" s="10" t="n">
        <v>1</v>
      </c>
      <c r="J26" s="10" t="n">
        <v>1</v>
      </c>
      <c r="K26" s="10" t="n">
        <v>0</v>
      </c>
      <c r="L26" s="10" t="n">
        <v>0</v>
      </c>
      <c r="M26" s="10" t="n">
        <v>0</v>
      </c>
      <c r="N26" s="10" t="n">
        <v>0</v>
      </c>
      <c r="O26" s="10" t="n">
        <v>1</v>
      </c>
      <c r="P26" s="9" t="n">
        <f aca="false">SUMPRODUCT(E$2:O$2, E26:O26)</f>
        <v>2.38190321546074</v>
      </c>
      <c r="Q26" s="9" t="n">
        <f aca="false">EXP(-P26)</f>
        <v>0.0923746013337338</v>
      </c>
      <c r="R26" s="9" t="n">
        <f aca="false">SUM(Q24:Q26)</f>
        <v>0.199586244709497</v>
      </c>
      <c r="S26" s="9" t="n">
        <f aca="false">Q26/R26</f>
        <v>0.462830499507557</v>
      </c>
      <c r="T26" s="9" t="n">
        <f aca="false">LN(S26)</f>
        <v>-0.770394383700191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5" activeCellId="0" sqref="K25"/>
    </sheetView>
  </sheetViews>
  <sheetFormatPr defaultColWidth="9.011718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14"/>
    <col collapsed="false" customWidth="true" hidden="false" outlineLevel="0" max="3" min="3" style="2" width="7.29"/>
    <col collapsed="false" customWidth="true" hidden="false" outlineLevel="0" max="4" min="4" style="3" width="7.29"/>
    <col collapsed="false" customWidth="true" hidden="false" outlineLevel="0" max="5" min="5" style="2" width="9.85"/>
    <col collapsed="false" customWidth="true" hidden="false" outlineLevel="0" max="8" min="6" style="2" width="11.42"/>
    <col collapsed="false" customWidth="true" hidden="false" outlineLevel="0" max="9" min="9" style="2" width="9.58"/>
    <col collapsed="false" customWidth="true" hidden="false" outlineLevel="0" max="15" min="10" style="2" width="7.71"/>
    <col collapsed="false" customWidth="true" hidden="false" outlineLevel="0" max="16" min="16" style="2" width="11.71"/>
    <col collapsed="false" customWidth="false" hidden="false" outlineLevel="0" max="20" min="17" style="1" width="9"/>
    <col collapsed="false" customWidth="true" hidden="false" outlineLevel="0" max="21" min="21" style="1" width="14.7"/>
    <col collapsed="false" customWidth="true" hidden="false" outlineLevel="0" max="22" min="22" style="1" width="11.42"/>
    <col collapsed="false" customWidth="false" hidden="false" outlineLevel="0" max="1023" min="23" style="1" width="9"/>
  </cols>
  <sheetData>
    <row r="1" customFormat="false" ht="13.8" hidden="false" customHeight="false" outlineLevel="0" collapsed="false">
      <c r="A1" s="1" t="s">
        <v>29</v>
      </c>
      <c r="B1" s="1" t="s">
        <v>30</v>
      </c>
    </row>
    <row r="2" customFormat="false" ht="13.8" hidden="false" customHeight="false" outlineLevel="0" collapsed="false">
      <c r="A2" s="1" t="s">
        <v>11</v>
      </c>
      <c r="B2" s="1" t="n">
        <v>2.26969104516171</v>
      </c>
    </row>
    <row r="3" customFormat="false" ht="13.8" hidden="false" customHeight="false" outlineLevel="0" collapsed="false">
      <c r="A3" s="1" t="s">
        <v>12</v>
      </c>
      <c r="B3" s="1" t="n">
        <v>1.89332771191545</v>
      </c>
    </row>
    <row r="4" customFormat="false" ht="13.8" hidden="false" customHeight="false" outlineLevel="0" collapsed="false">
      <c r="A4" s="1" t="s">
        <v>4</v>
      </c>
      <c r="B4" s="1" t="n">
        <v>1.76285841934838</v>
      </c>
    </row>
    <row r="5" customFormat="false" ht="13.8" hidden="false" customHeight="false" outlineLevel="0" collapsed="false">
      <c r="A5" s="1" t="s">
        <v>13</v>
      </c>
      <c r="B5" s="1" t="n">
        <v>1.74189672833519</v>
      </c>
    </row>
    <row r="6" customFormat="false" ht="13.8" hidden="false" customHeight="false" outlineLevel="0" collapsed="false">
      <c r="A6" s="1" t="s">
        <v>5</v>
      </c>
      <c r="B6" s="1" t="n">
        <v>1.27264872717893</v>
      </c>
    </row>
    <row r="7" customFormat="false" ht="13.8" hidden="false" customHeight="false" outlineLevel="0" collapsed="false">
      <c r="A7" s="1" t="s">
        <v>14</v>
      </c>
      <c r="B7" s="1" t="n">
        <v>1.02665127250568</v>
      </c>
    </row>
    <row r="8" customFormat="false" ht="13.8" hidden="false" customHeight="false" outlineLevel="0" collapsed="false">
      <c r="A8" s="1" t="s">
        <v>6</v>
      </c>
      <c r="B8" s="1" t="n">
        <v>0.870603261852322</v>
      </c>
    </row>
    <row r="9" customFormat="false" ht="13.8" hidden="false" customHeight="false" outlineLevel="0" collapsed="false">
      <c r="A9" s="1" t="s">
        <v>8</v>
      </c>
      <c r="B9" s="1" t="n">
        <v>0.791000437424954</v>
      </c>
    </row>
    <row r="10" customFormat="false" ht="13.8" hidden="false" customHeight="false" outlineLevel="0" collapsed="false">
      <c r="A10" s="1" t="s">
        <v>9</v>
      </c>
      <c r="B10" s="1" t="n">
        <v>0.564251505530108</v>
      </c>
    </row>
    <row r="11" customFormat="false" ht="13.8" hidden="false" customHeight="false" outlineLevel="0" collapsed="false">
      <c r="A11" s="1" t="s">
        <v>10</v>
      </c>
      <c r="B11" s="1" t="n">
        <v>0.00157091086133558</v>
      </c>
    </row>
    <row r="12" customFormat="false" ht="13.8" hidden="false" customHeight="false" outlineLevel="0" collapsed="false">
      <c r="A12" s="1" t="s">
        <v>7</v>
      </c>
      <c r="B12" s="1" t="n">
        <v>0</v>
      </c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" activeCellId="0" sqref="A28"/>
    </sheetView>
  </sheetViews>
  <sheetFormatPr defaultColWidth="9.011718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14"/>
    <col collapsed="false" customWidth="true" hidden="false" outlineLevel="0" max="3" min="3" style="2" width="7.86"/>
    <col collapsed="false" customWidth="true" hidden="false" outlineLevel="0" max="4" min="4" style="3" width="7.71"/>
    <col collapsed="false" customWidth="false" hidden="false" outlineLevel="0" max="5" min="5" style="3" width="9"/>
    <col collapsed="false" customWidth="true" hidden="false" outlineLevel="0" max="6" min="6" style="1" width="14.01"/>
    <col collapsed="false" customWidth="true" hidden="false" outlineLevel="0" max="7" min="7" style="1" width="15.71"/>
    <col collapsed="false" customWidth="true" hidden="false" outlineLevel="0" max="8" min="8" style="1" width="16"/>
    <col collapsed="false" customWidth="true" hidden="false" outlineLevel="0" max="9" min="9" style="1" width="9.58"/>
    <col collapsed="false" customWidth="true" hidden="false" outlineLevel="0" max="10" min="10" style="1" width="10.42"/>
    <col collapsed="false" customWidth="false" hidden="false" outlineLevel="0" max="1006" min="11" style="1" width="9"/>
  </cols>
  <sheetData>
    <row r="1" customFormat="false" ht="15" hidden="false" customHeight="false" outlineLevel="0" collapsed="false">
      <c r="A1" s="13"/>
      <c r="B1" s="13"/>
      <c r="C1" s="13"/>
      <c r="D1" s="13"/>
      <c r="E1" s="13"/>
    </row>
    <row r="2" s="15" customFormat="true" ht="15" hidden="false" customHeight="false" outlineLevel="0" collapsed="false">
      <c r="A2" s="14" t="s">
        <v>0</v>
      </c>
      <c r="B2" s="14" t="s">
        <v>1</v>
      </c>
      <c r="C2" s="15" t="s">
        <v>2</v>
      </c>
      <c r="D2" s="15" t="s">
        <v>3</v>
      </c>
      <c r="E2" s="15" t="s">
        <v>31</v>
      </c>
      <c r="F2" s="16" t="s">
        <v>32</v>
      </c>
      <c r="G2" s="17" t="s">
        <v>33</v>
      </c>
      <c r="H2" s="18" t="s">
        <v>34</v>
      </c>
      <c r="I2" s="15" t="s">
        <v>35</v>
      </c>
      <c r="J2" s="15" t="s">
        <v>36</v>
      </c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</row>
    <row r="3" customFormat="false" ht="15" hidden="false" customHeight="false" outlineLevel="0" collapsed="false">
      <c r="A3" s="19" t="s">
        <v>21</v>
      </c>
      <c r="B3" s="7" t="s">
        <v>22</v>
      </c>
      <c r="C3" s="8" t="s">
        <v>23</v>
      </c>
      <c r="D3" s="8" t="n">
        <v>23</v>
      </c>
      <c r="E3" s="8" t="n">
        <f aca="false">SUM(D3:D5)</f>
        <v>90</v>
      </c>
      <c r="F3" s="7" t="n">
        <f aca="false">D3/E3</f>
        <v>0.255555555555556</v>
      </c>
      <c r="G3" s="20" t="n">
        <f aca="false">s_asp!S3</f>
        <v>0.276417249584017</v>
      </c>
      <c r="H3" s="21" t="n">
        <f aca="false">ROUND(G3*E3,0)</f>
        <v>25</v>
      </c>
      <c r="I3" s="22" t="n">
        <f aca="false">F3/G3</f>
        <v>0.924528248291825</v>
      </c>
      <c r="J3" s="22" t="n">
        <f aca="false">D3/H3</f>
        <v>0.92</v>
      </c>
    </row>
    <row r="4" customFormat="false" ht="15" hidden="false" customHeight="false" outlineLevel="0" collapsed="false">
      <c r="A4" s="19" t="s">
        <v>21</v>
      </c>
      <c r="B4" s="7" t="s">
        <v>22</v>
      </c>
      <c r="C4" s="8" t="s">
        <v>24</v>
      </c>
      <c r="D4" s="8" t="n">
        <v>45</v>
      </c>
      <c r="E4" s="8" t="n">
        <f aca="false">E3</f>
        <v>90</v>
      </c>
      <c r="F4" s="7" t="n">
        <f aca="false">D4/E4</f>
        <v>0.5</v>
      </c>
      <c r="G4" s="20" t="n">
        <f aca="false">s_asp!S4</f>
        <v>0.4512949830743</v>
      </c>
      <c r="H4" s="21" t="n">
        <f aca="false">ROUND(G4*E4,0)</f>
        <v>41</v>
      </c>
      <c r="I4" s="22" t="n">
        <f aca="false">F4/G4</f>
        <v>1.10792279717783</v>
      </c>
      <c r="J4" s="22" t="n">
        <f aca="false">D4/H4</f>
        <v>1.09756097560976</v>
      </c>
    </row>
    <row r="5" customFormat="false" ht="15" hidden="false" customHeight="false" outlineLevel="0" collapsed="false">
      <c r="A5" s="19" t="s">
        <v>21</v>
      </c>
      <c r="B5" s="7" t="s">
        <v>22</v>
      </c>
      <c r="C5" s="8" t="n">
        <v>0</v>
      </c>
      <c r="D5" s="8" t="n">
        <v>22</v>
      </c>
      <c r="E5" s="8" t="n">
        <f aca="false">E3</f>
        <v>90</v>
      </c>
      <c r="F5" s="7" t="n">
        <f aca="false">D5/E5</f>
        <v>0.244444444444444</v>
      </c>
      <c r="G5" s="20" t="n">
        <f aca="false">s_asp!S5</f>
        <v>0.272287767341683</v>
      </c>
      <c r="H5" s="21" t="n">
        <f aca="false">ROUND(G5*E5,0)</f>
        <v>25</v>
      </c>
      <c r="I5" s="22" t="n">
        <f aca="false">F5/G5</f>
        <v>0.897743026912042</v>
      </c>
      <c r="J5" s="22" t="n">
        <f aca="false">D5/H5</f>
        <v>0.88</v>
      </c>
    </row>
    <row r="6" customFormat="false" ht="15" hidden="false" customHeight="false" outlineLevel="0" collapsed="false">
      <c r="A6" s="19" t="s">
        <v>21</v>
      </c>
      <c r="B6" s="7" t="s">
        <v>25</v>
      </c>
      <c r="C6" s="8" t="s">
        <v>23</v>
      </c>
      <c r="D6" s="8" t="n">
        <v>26</v>
      </c>
      <c r="E6" s="8" t="n">
        <f aca="false">SUM(D6:D8)</f>
        <v>77</v>
      </c>
      <c r="F6" s="7" t="n">
        <f aca="false">D6/E6</f>
        <v>0.337662337662338</v>
      </c>
      <c r="G6" s="20" t="n">
        <f aca="false">s_asp!S6</f>
        <v>0.313276580996142</v>
      </c>
      <c r="H6" s="21" t="n">
        <f aca="false">ROUND(G6*E6,0)</f>
        <v>24</v>
      </c>
      <c r="I6" s="22" t="n">
        <f aca="false">F6/G6</f>
        <v>1.07784098188462</v>
      </c>
      <c r="J6" s="22" t="n">
        <f aca="false">D6/H6</f>
        <v>1.08333333333333</v>
      </c>
    </row>
    <row r="7" customFormat="false" ht="15" hidden="false" customHeight="false" outlineLevel="0" collapsed="false">
      <c r="A7" s="19" t="s">
        <v>21</v>
      </c>
      <c r="B7" s="7" t="s">
        <v>25</v>
      </c>
      <c r="C7" s="8" t="s">
        <v>24</v>
      </c>
      <c r="D7" s="8" t="n">
        <v>35</v>
      </c>
      <c r="E7" s="8" t="n">
        <f aca="false">E6</f>
        <v>77</v>
      </c>
      <c r="F7" s="7" t="n">
        <f aca="false">D7/E7</f>
        <v>0.454545454545455</v>
      </c>
      <c r="G7" s="20" t="n">
        <f aca="false">s_asp!S7</f>
        <v>0.51147368527468</v>
      </c>
      <c r="H7" s="21" t="n">
        <f aca="false">ROUND(G7*E7,0)</f>
        <v>39</v>
      </c>
      <c r="I7" s="22" t="n">
        <f aca="false">F7/G7</f>
        <v>0.888697635150765</v>
      </c>
      <c r="J7" s="22" t="n">
        <f aca="false">D7/H7</f>
        <v>0.897435897435897</v>
      </c>
    </row>
    <row r="8" customFormat="false" ht="15" hidden="false" customHeight="false" outlineLevel="0" collapsed="false">
      <c r="A8" s="19" t="s">
        <v>21</v>
      </c>
      <c r="B8" s="7" t="s">
        <v>25</v>
      </c>
      <c r="C8" s="8" t="n">
        <v>0</v>
      </c>
      <c r="D8" s="8" t="n">
        <v>16</v>
      </c>
      <c r="E8" s="8" t="n">
        <f aca="false">E6</f>
        <v>77</v>
      </c>
      <c r="F8" s="7" t="n">
        <f aca="false">D8/E8</f>
        <v>0.207792207792208</v>
      </c>
      <c r="G8" s="20" t="n">
        <f aca="false">s_asp!S8</f>
        <v>0.175249733729179</v>
      </c>
      <c r="H8" s="21" t="n">
        <f aca="false">ROUND(G8*E8,0)</f>
        <v>13</v>
      </c>
      <c r="I8" s="22" t="n">
        <f aca="false">F8/G8</f>
        <v>1.18569200289524</v>
      </c>
      <c r="J8" s="22" t="n">
        <f aca="false">D8/H8</f>
        <v>1.23076923076923</v>
      </c>
    </row>
    <row r="9" customFormat="false" ht="15" hidden="false" customHeight="false" outlineLevel="0" collapsed="false">
      <c r="A9" s="23" t="s">
        <v>26</v>
      </c>
      <c r="B9" s="9" t="s">
        <v>22</v>
      </c>
      <c r="C9" s="10" t="s">
        <v>23</v>
      </c>
      <c r="D9" s="10" t="n">
        <v>67</v>
      </c>
      <c r="E9" s="10" t="n">
        <f aca="false">SUM(D9:D11)</f>
        <v>1254</v>
      </c>
      <c r="F9" s="9" t="n">
        <f aca="false">D9/E9</f>
        <v>0.0534290271132376</v>
      </c>
      <c r="G9" s="24" t="n">
        <f aca="false">s_asp!S9</f>
        <v>0.179015981391594</v>
      </c>
      <c r="H9" s="25" t="n">
        <f aca="false">ROUND(G9*E9,0)</f>
        <v>224</v>
      </c>
      <c r="I9" s="22" t="n">
        <f aca="false">F9/G9</f>
        <v>0.298459538069747</v>
      </c>
      <c r="J9" s="22" t="n">
        <f aca="false">D9/H9</f>
        <v>0.299107142857143</v>
      </c>
    </row>
    <row r="10" customFormat="false" ht="15" hidden="false" customHeight="false" outlineLevel="0" collapsed="false">
      <c r="A10" s="23" t="s">
        <v>26</v>
      </c>
      <c r="B10" s="9" t="s">
        <v>22</v>
      </c>
      <c r="C10" s="10" t="s">
        <v>24</v>
      </c>
      <c r="D10" s="10" t="n">
        <v>670</v>
      </c>
      <c r="E10" s="10" t="n">
        <f aca="false">E9</f>
        <v>1254</v>
      </c>
      <c r="F10" s="9" t="n">
        <f aca="false">D10/E10</f>
        <v>0.534290271132376</v>
      </c>
      <c r="G10" s="24" t="n">
        <f aca="false">s_asp!S10</f>
        <v>0.436911318002364</v>
      </c>
      <c r="H10" s="25" t="n">
        <f aca="false">ROUND(G10*E10,0)</f>
        <v>548</v>
      </c>
      <c r="I10" s="22" t="n">
        <f aca="false">F10/G10</f>
        <v>1.22288036294241</v>
      </c>
      <c r="J10" s="22" t="n">
        <f aca="false">D10/H10</f>
        <v>1.22262773722628</v>
      </c>
    </row>
    <row r="11" customFormat="false" ht="15" hidden="false" customHeight="false" outlineLevel="0" collapsed="false">
      <c r="A11" s="23" t="s">
        <v>26</v>
      </c>
      <c r="B11" s="9" t="s">
        <v>22</v>
      </c>
      <c r="C11" s="10" t="n">
        <v>0</v>
      </c>
      <c r="D11" s="10" t="n">
        <v>517</v>
      </c>
      <c r="E11" s="10" t="n">
        <f aca="false">E9</f>
        <v>1254</v>
      </c>
      <c r="F11" s="9" t="n">
        <f aca="false">D11/E11</f>
        <v>0.412280701754386</v>
      </c>
      <c r="G11" s="24" t="n">
        <f aca="false">s_asp!S11</f>
        <v>0.384072700606042</v>
      </c>
      <c r="H11" s="25" t="n">
        <f aca="false">ROUND(G11*E11,0)</f>
        <v>482</v>
      </c>
      <c r="I11" s="22" t="n">
        <f aca="false">F11/G11</f>
        <v>1.07344443149392</v>
      </c>
      <c r="J11" s="22" t="n">
        <f aca="false">D11/H11</f>
        <v>1.07261410788382</v>
      </c>
    </row>
    <row r="12" customFormat="false" ht="15" hidden="false" customHeight="false" outlineLevel="0" collapsed="false">
      <c r="A12" s="23" t="s">
        <v>26</v>
      </c>
      <c r="B12" s="9" t="s">
        <v>25</v>
      </c>
      <c r="C12" s="10" t="s">
        <v>23</v>
      </c>
      <c r="D12" s="10" t="n">
        <v>253</v>
      </c>
      <c r="E12" s="10" t="n">
        <f aca="false">SUM(D12:D14)</f>
        <v>445</v>
      </c>
      <c r="F12" s="9" t="n">
        <f aca="false">D12/E12</f>
        <v>0.568539325842697</v>
      </c>
      <c r="G12" s="24" t="n">
        <f aca="false">s_asp!S12</f>
        <v>0.21463730352947</v>
      </c>
      <c r="H12" s="25" t="n">
        <f aca="false">ROUND(G12*E12,0)</f>
        <v>96</v>
      </c>
      <c r="I12" s="22" t="n">
        <f aca="false">F12/G12</f>
        <v>2.64883744108644</v>
      </c>
      <c r="J12" s="22" t="n">
        <f aca="false">D12/H12</f>
        <v>2.63541666666667</v>
      </c>
    </row>
    <row r="13" customFormat="false" ht="15" hidden="false" customHeight="false" outlineLevel="0" collapsed="false">
      <c r="A13" s="23" t="s">
        <v>26</v>
      </c>
      <c r="B13" s="9" t="s">
        <v>25</v>
      </c>
      <c r="C13" s="10" t="s">
        <v>24</v>
      </c>
      <c r="D13" s="10" t="n">
        <v>111</v>
      </c>
      <c r="E13" s="10" t="n">
        <f aca="false">E12</f>
        <v>445</v>
      </c>
      <c r="F13" s="9" t="n">
        <f aca="false">D13/E13</f>
        <v>0.249438202247191</v>
      </c>
      <c r="G13" s="24" t="n">
        <f aca="false">s_asp!S13</f>
        <v>0.523849694583402</v>
      </c>
      <c r="H13" s="25" t="n">
        <f aca="false">ROUND(G13*E13,0)</f>
        <v>233</v>
      </c>
      <c r="I13" s="22" t="n">
        <f aca="false">F13/G13</f>
        <v>0.476163687459167</v>
      </c>
      <c r="J13" s="22" t="n">
        <f aca="false">D13/H13</f>
        <v>0.476394849785408</v>
      </c>
    </row>
    <row r="14" customFormat="false" ht="15" hidden="false" customHeight="false" outlineLevel="0" collapsed="false">
      <c r="A14" s="23" t="s">
        <v>26</v>
      </c>
      <c r="B14" s="9" t="s">
        <v>25</v>
      </c>
      <c r="C14" s="10" t="n">
        <v>0</v>
      </c>
      <c r="D14" s="10" t="n">
        <v>81</v>
      </c>
      <c r="E14" s="10" t="n">
        <f aca="false">E12</f>
        <v>445</v>
      </c>
      <c r="F14" s="9" t="n">
        <f aca="false">D14/E14</f>
        <v>0.182022471910112</v>
      </c>
      <c r="G14" s="24" t="n">
        <f aca="false">s_asp!S14</f>
        <v>0.261513001887128</v>
      </c>
      <c r="H14" s="25" t="n">
        <f aca="false">ROUND(G14*E14,0)</f>
        <v>116</v>
      </c>
      <c r="I14" s="22" t="n">
        <f aca="false">F14/G14</f>
        <v>0.69603603108298</v>
      </c>
      <c r="J14" s="22" t="n">
        <f aca="false">D14/H14</f>
        <v>0.698275862068966</v>
      </c>
    </row>
    <row r="15" customFormat="false" ht="15" hidden="false" customHeight="false" outlineLevel="0" collapsed="false">
      <c r="A15" s="26" t="s">
        <v>27</v>
      </c>
      <c r="B15" s="7" t="s">
        <v>22</v>
      </c>
      <c r="C15" s="8" t="s">
        <v>23</v>
      </c>
      <c r="D15" s="8" t="n">
        <v>12</v>
      </c>
      <c r="E15" s="8" t="n">
        <f aca="false">SUM(D15:D17)</f>
        <v>466</v>
      </c>
      <c r="F15" s="7" t="n">
        <f aca="false">D15/E15</f>
        <v>0.0257510729613734</v>
      </c>
      <c r="G15" s="20" t="n">
        <f aca="false">s_asp!S15</f>
        <v>0.0781800542019289</v>
      </c>
      <c r="H15" s="21" t="n">
        <f aca="false">ROUND(G15*E15,0)</f>
        <v>36</v>
      </c>
      <c r="I15" s="22" t="n">
        <f aca="false">F15/G15</f>
        <v>0.329381620724663</v>
      </c>
      <c r="J15" s="22" t="n">
        <f aca="false">D15/H15</f>
        <v>0.333333333333333</v>
      </c>
    </row>
    <row r="16" customFormat="false" ht="15" hidden="false" customHeight="false" outlineLevel="0" collapsed="false">
      <c r="A16" s="26" t="s">
        <v>27</v>
      </c>
      <c r="B16" s="7" t="s">
        <v>22</v>
      </c>
      <c r="C16" s="8" t="s">
        <v>24</v>
      </c>
      <c r="D16" s="8" t="n">
        <v>246</v>
      </c>
      <c r="E16" s="8" t="n">
        <f aca="false">E15</f>
        <v>466</v>
      </c>
      <c r="F16" s="7" t="n">
        <f aca="false">D16/E16</f>
        <v>0.527896995708155</v>
      </c>
      <c r="G16" s="20" t="n">
        <f aca="false">s_asp!S16</f>
        <v>0.455717442132685</v>
      </c>
      <c r="H16" s="21" t="n">
        <f aca="false">ROUND(G16*E16,0)</f>
        <v>212</v>
      </c>
      <c r="I16" s="22" t="n">
        <f aca="false">F16/G16</f>
        <v>1.15838663808363</v>
      </c>
      <c r="J16" s="22" t="n">
        <f aca="false">D16/H16</f>
        <v>1.16037735849057</v>
      </c>
    </row>
    <row r="17" customFormat="false" ht="15" hidden="false" customHeight="false" outlineLevel="0" collapsed="false">
      <c r="A17" s="26" t="s">
        <v>27</v>
      </c>
      <c r="B17" s="7" t="s">
        <v>22</v>
      </c>
      <c r="C17" s="8" t="n">
        <v>0</v>
      </c>
      <c r="D17" s="8" t="n">
        <v>208</v>
      </c>
      <c r="E17" s="8" t="n">
        <f aca="false">E15</f>
        <v>466</v>
      </c>
      <c r="F17" s="7" t="n">
        <f aca="false">D17/E17</f>
        <v>0.446351931330472</v>
      </c>
      <c r="G17" s="20" t="n">
        <f aca="false">s_asp!S17</f>
        <v>0.466102503665386</v>
      </c>
      <c r="H17" s="21" t="n">
        <f aca="false">ROUND(G17*E17,0)</f>
        <v>217</v>
      </c>
      <c r="I17" s="22" t="n">
        <f aca="false">F17/G17</f>
        <v>0.957626118333206</v>
      </c>
      <c r="J17" s="22" t="n">
        <f aca="false">D17/H17</f>
        <v>0.95852534562212</v>
      </c>
    </row>
    <row r="18" customFormat="false" ht="15" hidden="false" customHeight="false" outlineLevel="0" collapsed="false">
      <c r="A18" s="26" t="s">
        <v>27</v>
      </c>
      <c r="B18" s="7" t="s">
        <v>25</v>
      </c>
      <c r="C18" s="8" t="s">
        <v>23</v>
      </c>
      <c r="D18" s="8" t="n">
        <v>35</v>
      </c>
      <c r="E18" s="8" t="n">
        <f aca="false">SUM(D18:D20)</f>
        <v>108</v>
      </c>
      <c r="F18" s="7" t="n">
        <f aca="false">D18/E18</f>
        <v>0.324074074074074</v>
      </c>
      <c r="G18" s="20" t="n">
        <f aca="false">s_asp!S18</f>
        <v>0.0978971460203666</v>
      </c>
      <c r="H18" s="21" t="n">
        <f aca="false">ROUND(G18*E18,0)</f>
        <v>11</v>
      </c>
      <c r="I18" s="22" t="n">
        <f aca="false">F18/G18</f>
        <v>3.31035262260509</v>
      </c>
      <c r="J18" s="22" t="n">
        <f aca="false">D18/H18</f>
        <v>3.18181818181818</v>
      </c>
    </row>
    <row r="19" customFormat="false" ht="15" hidden="false" customHeight="false" outlineLevel="0" collapsed="false">
      <c r="A19" s="26" t="s">
        <v>27</v>
      </c>
      <c r="B19" s="7" t="s">
        <v>25</v>
      </c>
      <c r="C19" s="8" t="s">
        <v>24</v>
      </c>
      <c r="D19" s="8" t="n">
        <v>28</v>
      </c>
      <c r="E19" s="8" t="n">
        <f aca="false">E18</f>
        <v>108</v>
      </c>
      <c r="F19" s="7" t="n">
        <f aca="false">D19/E19</f>
        <v>0.259259259259259</v>
      </c>
      <c r="G19" s="20" t="n">
        <f aca="false">s_asp!S19</f>
        <v>0.570649859889592</v>
      </c>
      <c r="H19" s="21" t="n">
        <f aca="false">ROUND(G19*E19,0)</f>
        <v>62</v>
      </c>
      <c r="I19" s="22" t="n">
        <f aca="false">F19/G19</f>
        <v>0.454322829956394</v>
      </c>
      <c r="J19" s="22" t="n">
        <f aca="false">D19/H19</f>
        <v>0.451612903225806</v>
      </c>
    </row>
    <row r="20" customFormat="false" ht="15" hidden="false" customHeight="false" outlineLevel="0" collapsed="false">
      <c r="A20" s="26" t="s">
        <v>27</v>
      </c>
      <c r="B20" s="7" t="s">
        <v>25</v>
      </c>
      <c r="C20" s="8" t="n">
        <v>0</v>
      </c>
      <c r="D20" s="8" t="n">
        <v>45</v>
      </c>
      <c r="E20" s="8" t="n">
        <f aca="false">E18</f>
        <v>108</v>
      </c>
      <c r="F20" s="7" t="n">
        <f aca="false">D20/E20</f>
        <v>0.416666666666667</v>
      </c>
      <c r="G20" s="20" t="n">
        <f aca="false">s_asp!S20</f>
        <v>0.331452994090041</v>
      </c>
      <c r="H20" s="21" t="n">
        <f aca="false">ROUND(G20*E20,0)</f>
        <v>36</v>
      </c>
      <c r="I20" s="22" t="n">
        <f aca="false">F20/G20</f>
        <v>1.25709127416564</v>
      </c>
      <c r="J20" s="22" t="n">
        <f aca="false">D20/H20</f>
        <v>1.25</v>
      </c>
    </row>
    <row r="21" customFormat="false" ht="15" hidden="false" customHeight="false" outlineLevel="0" collapsed="false">
      <c r="A21" s="27" t="s">
        <v>28</v>
      </c>
      <c r="B21" s="9" t="s">
        <v>22</v>
      </c>
      <c r="C21" s="10" t="s">
        <v>23</v>
      </c>
      <c r="D21" s="10" t="n">
        <v>80</v>
      </c>
      <c r="E21" s="10" t="n">
        <f aca="false">SUM(D21:D23)</f>
        <v>1267</v>
      </c>
      <c r="F21" s="9" t="n">
        <f aca="false">D21/E21</f>
        <v>0.0631412786108919</v>
      </c>
      <c r="G21" s="24" t="n">
        <f aca="false">s_asp!S21</f>
        <v>0.109053635080876</v>
      </c>
      <c r="H21" s="25" t="n">
        <f aca="false">ROUND(G21*E21,0)</f>
        <v>138</v>
      </c>
      <c r="I21" s="22" t="n">
        <f aca="false">F21/G21</f>
        <v>0.578992883309806</v>
      </c>
      <c r="J21" s="22" t="n">
        <f aca="false">D21/H21</f>
        <v>0.579710144927536</v>
      </c>
    </row>
    <row r="22" customFormat="false" ht="15" hidden="false" customHeight="false" outlineLevel="0" collapsed="false">
      <c r="A22" s="27" t="s">
        <v>28</v>
      </c>
      <c r="B22" s="9" t="s">
        <v>22</v>
      </c>
      <c r="C22" s="10" t="s">
        <v>24</v>
      </c>
      <c r="D22" s="10" t="n">
        <v>447</v>
      </c>
      <c r="E22" s="10" t="n">
        <f aca="false">E21</f>
        <v>1267</v>
      </c>
      <c r="F22" s="9" t="n">
        <f aca="false">D22/E22</f>
        <v>0.352801894238358</v>
      </c>
      <c r="G22" s="24" t="n">
        <f aca="false">s_asp!S22</f>
        <v>0.28821242875611</v>
      </c>
      <c r="H22" s="25" t="n">
        <f aca="false">ROUND(G22*E22,0)</f>
        <v>365</v>
      </c>
      <c r="I22" s="22" t="n">
        <f aca="false">F22/G22</f>
        <v>1.22410367852979</v>
      </c>
      <c r="J22" s="22" t="n">
        <f aca="false">D22/H22</f>
        <v>1.22465753424658</v>
      </c>
    </row>
    <row r="23" customFormat="false" ht="15" hidden="false" customHeight="false" outlineLevel="0" collapsed="false">
      <c r="A23" s="27" t="s">
        <v>28</v>
      </c>
      <c r="B23" s="9" t="s">
        <v>22</v>
      </c>
      <c r="C23" s="10" t="n">
        <v>0</v>
      </c>
      <c r="D23" s="10" t="n">
        <v>740</v>
      </c>
      <c r="E23" s="10" t="n">
        <f aca="false">E21</f>
        <v>1267</v>
      </c>
      <c r="F23" s="9" t="n">
        <f aca="false">D23/E23</f>
        <v>0.58405682715075</v>
      </c>
      <c r="G23" s="24" t="n">
        <f aca="false">s_asp!S23</f>
        <v>0.602733936163014</v>
      </c>
      <c r="H23" s="25" t="n">
        <f aca="false">ROUND(G23*E23,0)</f>
        <v>764</v>
      </c>
      <c r="I23" s="22" t="n">
        <f aca="false">F23/G23</f>
        <v>0.969012680568208</v>
      </c>
      <c r="J23" s="22" t="n">
        <f aca="false">D23/H23</f>
        <v>0.968586387434555</v>
      </c>
    </row>
    <row r="24" customFormat="false" ht="15" hidden="false" customHeight="false" outlineLevel="0" collapsed="false">
      <c r="A24" s="27" t="s">
        <v>28</v>
      </c>
      <c r="B24" s="9" t="s">
        <v>25</v>
      </c>
      <c r="C24" s="10" t="s">
        <v>23</v>
      </c>
      <c r="D24" s="10" t="n">
        <v>158</v>
      </c>
      <c r="E24" s="10" t="n">
        <f aca="false">SUM(D24:D26)</f>
        <v>677</v>
      </c>
      <c r="F24" s="9" t="n">
        <f aca="false">D24/E24</f>
        <v>0.233382570162482</v>
      </c>
      <c r="G24" s="24" t="n">
        <f aca="false">s_asp!S24</f>
        <v>0.147458572518082</v>
      </c>
      <c r="H24" s="25" t="n">
        <f aca="false">ROUND(G24*E24,0)</f>
        <v>100</v>
      </c>
      <c r="I24" s="22" t="n">
        <f aca="false">F24/G24</f>
        <v>1.58269923665416</v>
      </c>
      <c r="J24" s="22" t="n">
        <f aca="false">D24/H24</f>
        <v>1.58</v>
      </c>
    </row>
    <row r="25" customFormat="false" ht="15" hidden="false" customHeight="false" outlineLevel="0" collapsed="false">
      <c r="A25" s="27" t="s">
        <v>28</v>
      </c>
      <c r="B25" s="9" t="s">
        <v>25</v>
      </c>
      <c r="C25" s="10" t="s">
        <v>24</v>
      </c>
      <c r="D25" s="10" t="n">
        <v>182</v>
      </c>
      <c r="E25" s="10" t="n">
        <f aca="false">E24</f>
        <v>677</v>
      </c>
      <c r="F25" s="9" t="n">
        <f aca="false">D25/E25</f>
        <v>0.268833087149188</v>
      </c>
      <c r="G25" s="24" t="n">
        <f aca="false">s_asp!S25</f>
        <v>0.38971092797436</v>
      </c>
      <c r="H25" s="25" t="n">
        <f aca="false">ROUND(G25*E25,0)</f>
        <v>264</v>
      </c>
      <c r="I25" s="22" t="n">
        <f aca="false">F25/G25</f>
        <v>0.689826914904666</v>
      </c>
      <c r="J25" s="22" t="n">
        <f aca="false">D25/H25</f>
        <v>0.689393939393939</v>
      </c>
    </row>
    <row r="26" customFormat="false" ht="15" hidden="false" customHeight="false" outlineLevel="0" collapsed="false">
      <c r="A26" s="27" t="s">
        <v>28</v>
      </c>
      <c r="B26" s="9" t="s">
        <v>25</v>
      </c>
      <c r="C26" s="10" t="n">
        <v>0</v>
      </c>
      <c r="D26" s="10" t="n">
        <v>337</v>
      </c>
      <c r="E26" s="10" t="n">
        <f aca="false">E24</f>
        <v>677</v>
      </c>
      <c r="F26" s="9" t="n">
        <f aca="false">D26/E26</f>
        <v>0.497784342688331</v>
      </c>
      <c r="G26" s="24" t="n">
        <f aca="false">s_asp!S26</f>
        <v>0.462830499507557</v>
      </c>
      <c r="H26" s="25" t="n">
        <f aca="false">ROUND(G26*E26,0)</f>
        <v>313</v>
      </c>
      <c r="I26" s="22" t="n">
        <f aca="false">F26/G26</f>
        <v>1.0755219096796</v>
      </c>
      <c r="J26" s="22" t="n">
        <f aca="false">D26/H26</f>
        <v>1.07667731629393</v>
      </c>
    </row>
  </sheetData>
  <conditionalFormatting sqref="I3:J26">
    <cfRule type="cellIs" priority="2" operator="lessThan" aboveAverage="0" equalAverage="0" bottom="0" percent="0" rank="0" text="" dxfId="0">
      <formula>0.67</formula>
    </cfRule>
    <cfRule type="cellIs" priority="3" operator="greaterThan" aboveAverage="0" equalAverage="0" bottom="0" percent="0" rank="0" text="" dxfId="1">
      <formula>1.33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2024-02-16T00:59:02Z</dcterms:created>
  <dc:creator>Claire Moore-Cantwell</dc:creator>
  <dc:description/>
  <dc:language>en-US</dc:language>
  <cp:lastModifiedBy/>
  <dcterms:modified xsi:type="dcterms:W3CDTF">2026-04-22T14:22:01Z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